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040" windowHeight="7080" activeTab="0"/>
  </bookViews>
  <sheets>
    <sheet name="Analysis" sheetId="1" r:id="rId1"/>
    <sheet name="Chart1" sheetId="2" r:id="rId2"/>
    <sheet name="Data" sheetId="3" r:id="rId3"/>
    <sheet name="ProE Simulation" sheetId="4" r:id="rId4"/>
  </sheets>
  <definedNames>
    <definedName name="A">'Analysis'!$C$18</definedName>
    <definedName name="af">'Data'!$B$12</definedName>
    <definedName name="am">'Data'!$B$15</definedName>
    <definedName name="aw">'Analysis'!#REF!</definedName>
    <definedName name="cc">'Analysis'!#REF!</definedName>
    <definedName name="D">'Data'!$B$3</definedName>
    <definedName name="da">'Data'!$B$25</definedName>
    <definedName name="db">'Data'!$B$26</definedName>
    <definedName name="dc">'Analysis'!$C$29</definedName>
    <definedName name="Di">'Analysis'!#REF!</definedName>
    <definedName name="Do">'Analysis'!$C$19</definedName>
    <definedName name="E">'Analysis'!$C$20</definedName>
    <definedName name="EA">'Data'!$B$33</definedName>
    <definedName name="EI">'Data'!$B$35</definedName>
    <definedName name="F">'Data'!$B$1</definedName>
    <definedName name="fdc">'Analysis'!$C$34</definedName>
    <definedName name="fma">'Analysis'!$C$36</definedName>
    <definedName name="fmc">'Analysis'!$C$35</definedName>
    <definedName name="Fx">'Data'!$B$1</definedName>
    <definedName name="Fy">'Data'!$B$12</definedName>
    <definedName name="G">'Analysis'!#REF!</definedName>
    <definedName name="GA">'Data'!$B$34</definedName>
    <definedName name="hi">'Analysis'!$C$24</definedName>
    <definedName name="ho">'Analysis'!#REF!</definedName>
    <definedName name="I">'Analysis'!#REF!</definedName>
    <definedName name="inc">'Data'!$B$1</definedName>
    <definedName name="L">'Data'!$B$6</definedName>
    <definedName name="L_11">'Data'!$B$6</definedName>
    <definedName name="L_14">'Data'!$B$7</definedName>
    <definedName name="L_17">'Data'!$B$8</definedName>
    <definedName name="Linc">'Analysis'!#REF!</definedName>
    <definedName name="M">'Data'!$B$14</definedName>
    <definedName name="Ma">'Data'!$B$21</definedName>
    <definedName name="Mb">'Data'!$B$22</definedName>
    <definedName name="Mc">'Analysis'!$C$31</definedName>
    <definedName name="Mo">'Data'!$B$13</definedName>
    <definedName name="phi">'Analysis'!#REF!</definedName>
    <definedName name="q">'Analysis'!$C$24</definedName>
    <definedName name="Ra">'Data'!$B$17</definedName>
    <definedName name="Rb">'Data'!$B$18</definedName>
    <definedName name="ro">'Analysis'!$C$25</definedName>
    <definedName name="roa2">'Data'!$B$4</definedName>
    <definedName name="roa4">'Data'!$B$5</definedName>
    <definedName name="Rr">'Data'!$B$2</definedName>
    <definedName name="t">'Analysis'!$C$19</definedName>
    <definedName name="ta">'Analysis'!$C$30</definedName>
    <definedName name="tb">'Data'!$B$24</definedName>
    <definedName name="v">'Analysis'!$C$21</definedName>
    <definedName name="wa">'Data'!$B$13</definedName>
    <definedName name="wi">'Analysis'!$D$25</definedName>
    <definedName name="wL">'Analysis'!#REF!</definedName>
    <definedName name="wo">'Analysis'!$C$23</definedName>
  </definedNames>
  <calcPr fullCalcOnLoad="1"/>
</workbook>
</file>

<file path=xl/sharedStrings.xml><?xml version="1.0" encoding="utf-8"?>
<sst xmlns="http://schemas.openxmlformats.org/spreadsheetml/2006/main" count="68" uniqueCount="59">
  <si>
    <t>Modulus of elasticity, E (N/mm^2)</t>
  </si>
  <si>
    <t>Loading</t>
  </si>
  <si>
    <t>Poisson ratio, v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</si>
  <si>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</si>
  <si>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Plate constants</t>
  </si>
  <si>
    <t>L_11</t>
  </si>
  <si>
    <t>roa2</t>
  </si>
  <si>
    <t>roa4</t>
  </si>
  <si>
    <t>ror2</t>
  </si>
  <si>
    <t>ror4</t>
  </si>
  <si>
    <t>g11</t>
  </si>
  <si>
    <t>g14</t>
  </si>
  <si>
    <t>g17</t>
  </si>
  <si>
    <t>L_14</t>
  </si>
  <si>
    <t>L_17</t>
  </si>
  <si>
    <t>LTM</t>
  </si>
  <si>
    <t>LTQ</t>
  </si>
  <si>
    <t>LTY</t>
  </si>
  <si>
    <r>
      <t>LT</t>
    </r>
    <r>
      <rPr>
        <sz val="10"/>
        <rFont val="Symbol"/>
        <family val="1"/>
      </rPr>
      <t>q</t>
    </r>
  </si>
  <si>
    <t>Simply supported:</t>
  </si>
  <si>
    <t>Simply supported</t>
  </si>
  <si>
    <t>Fixed</t>
  </si>
  <si>
    <t>Center displacement, dc (mm)</t>
  </si>
  <si>
    <t>Slope at outer boundary, ta (radians)</t>
  </si>
  <si>
    <t>D</t>
  </si>
  <si>
    <t>Total area</t>
  </si>
  <si>
    <t>Total load applied to the plate (N)</t>
  </si>
  <si>
    <t>Bending moment at center, Mc (N-mm/mm)</t>
  </si>
  <si>
    <t>Bending stress at center (N/mm^2)</t>
  </si>
  <si>
    <t xml:space="preserve">Fixed </t>
  </si>
  <si>
    <t>Outer boundary support:</t>
  </si>
  <si>
    <t>Center displacement, fdc (mm)</t>
  </si>
  <si>
    <t>Bending moment at center, fMc (N-mm/mm)</t>
  </si>
  <si>
    <t>Bending stress at outer fixed edge (N/mm^2)</t>
  </si>
  <si>
    <t>Bending moment at outer fixed edge fMa (N-mm/mm)</t>
  </si>
  <si>
    <r>
      <t>M</t>
    </r>
    <r>
      <rPr>
        <vertAlign val="subscript"/>
        <sz val="10"/>
        <rFont val="Times New Roman"/>
        <family val="1"/>
      </rPr>
      <t>r</t>
    </r>
  </si>
  <si>
    <r>
      <t>M</t>
    </r>
    <r>
      <rPr>
        <vertAlign val="subscript"/>
        <sz val="10"/>
        <rFont val="Times New Roman"/>
        <family val="1"/>
      </rPr>
      <t>t</t>
    </r>
  </si>
  <si>
    <t>stresses</t>
  </si>
  <si>
    <t>moments</t>
  </si>
  <si>
    <t>Radius (0 is at center)</t>
  </si>
  <si>
    <r>
      <t>d</t>
    </r>
    <r>
      <rPr>
        <sz val="10"/>
        <rFont val="Times New Roman"/>
        <family val="1"/>
      </rPr>
      <t xml:space="preserve"> (mm)</t>
    </r>
  </si>
  <si>
    <r>
      <t>q</t>
    </r>
    <r>
      <rPr>
        <sz val="10"/>
        <rFont val="Times New Roman"/>
        <family val="1"/>
      </rPr>
      <t xml:space="preserve"> (radians)</t>
    </r>
  </si>
  <si>
    <t>To determine deflection of a round plate</t>
  </si>
  <si>
    <r>
      <t>s</t>
    </r>
    <r>
      <rPr>
        <vertAlign val="subscript"/>
        <sz val="10"/>
        <rFont val="Times New Roman"/>
        <family val="1"/>
      </rPr>
      <t>r (Pa)</t>
    </r>
  </si>
  <si>
    <r>
      <t>s</t>
    </r>
    <r>
      <rPr>
        <vertAlign val="subscript"/>
        <sz val="10"/>
        <rFont val="Times New Roman"/>
        <family val="1"/>
      </rPr>
      <t>t (Pa)</t>
    </r>
  </si>
  <si>
    <t>Plate_Circular_Uniform.xls</t>
  </si>
  <si>
    <t>By Alex Slocum, 1/1/04, last modified 09/21/04 by Xue'en Yang</t>
  </si>
  <si>
    <t>Schematic</t>
  </si>
  <si>
    <t>Plate dimensions and properties</t>
  </si>
  <si>
    <t>Values</t>
  </si>
  <si>
    <t>ProE Simulation</t>
  </si>
  <si>
    <t>Increment</t>
  </si>
  <si>
    <t>Equations</t>
  </si>
  <si>
    <t>Circular plate with outer edge fixed</t>
  </si>
  <si>
    <t>Loading pressure, q (N/mm^2)</t>
  </si>
  <si>
    <t>Inner radius limit of loading, ro (mm)</t>
  </si>
  <si>
    <t>Radius, a (mm)</t>
  </si>
  <si>
    <t>Thickness, t (mm)</t>
  </si>
  <si>
    <t>Circular plate with outer edge simply supported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</si>
</sst>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0.00000000"/>
    <numFmt numFmtId="174" formatCode="0.0000000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b/>
      <sz val="10"/>
      <name val="Arial"/>
      <family val="0"/>
    </font>
    <font>
      <vertAlign val="subscript"/>
      <sz val="10"/>
      <name val="Times New Roman"/>
      <family val="1"/>
    </font>
    <font>
      <sz val="9.25"/>
      <name val="Arial"/>
      <family val="0"/>
    </font>
    <font>
      <b/>
      <sz val="12.5"/>
      <name val="Arial"/>
      <family val="2"/>
    </font>
    <font>
      <sz val="9"/>
      <name val="Arial"/>
      <family val="0"/>
    </font>
    <font>
      <sz val="10.75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169" fontId="2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 indent="2"/>
    </xf>
    <xf numFmtId="1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12" fillId="2" borderId="0" xfId="0" applyFont="1" applyFill="1" applyBorder="1" applyAlignment="1">
      <alignment horizontal="right"/>
    </xf>
    <xf numFmtId="0" fontId="1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170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2" fillId="0" borderId="2" xfId="0" applyFont="1" applyFill="1" applyBorder="1" applyAlignment="1">
      <alignment horizontal="left" indent="1"/>
    </xf>
    <xf numFmtId="0" fontId="12" fillId="3" borderId="3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1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left" indent="2"/>
    </xf>
    <xf numFmtId="0" fontId="2" fillId="0" borderId="6" xfId="0" applyFont="1" applyFill="1" applyBorder="1" applyAlignment="1">
      <alignment horizontal="left" indent="2"/>
    </xf>
    <xf numFmtId="0" fontId="12" fillId="0" borderId="5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2"/>
    </xf>
    <xf numFmtId="0" fontId="1" fillId="0" borderId="8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8" fontId="3" fillId="0" borderId="9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Uniformly_loaded_circular_plate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325"/>
          <c:w val="0.92575"/>
          <c:h val="0.831"/>
        </c:manualLayout>
      </c:layout>
      <c:scatterChart>
        <c:scatterStyle val="smooth"/>
        <c:varyColors val="0"/>
        <c:ser>
          <c:idx val="0"/>
          <c:order val="0"/>
          <c:tx>
            <c:v>Simply Supported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Data!$A$13:$A$38</c:f>
              <c:numCache>
                <c:ptCount val="2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</c:numCache>
            </c:numRef>
          </c:xVal>
          <c:yVal>
            <c:numRef>
              <c:f>Data!$B$13:$B$38</c:f>
              <c:numCache>
                <c:ptCount val="26"/>
                <c:pt idx="0">
                  <c:v>-398.8681874666051</c:v>
                </c:pt>
                <c:pt idx="1">
                  <c:v>-398.15747571008774</c:v>
                </c:pt>
                <c:pt idx="2">
                  <c:v>-396.0253404405358</c:v>
                </c:pt>
                <c:pt idx="3">
                  <c:v>-392.4717816579491</c:v>
                </c:pt>
                <c:pt idx="4">
                  <c:v>-387.4967993623278</c:v>
                </c:pt>
                <c:pt idx="5">
                  <c:v>-381.10039355367184</c:v>
                </c:pt>
                <c:pt idx="6">
                  <c:v>-373.28256423198115</c:v>
                </c:pt>
                <c:pt idx="7">
                  <c:v>-364.0433113972559</c:v>
                </c:pt>
                <c:pt idx="8">
                  <c:v>-353.3826350494959</c:v>
                </c:pt>
                <c:pt idx="9">
                  <c:v>-341.30070362590106</c:v>
                </c:pt>
                <c:pt idx="10">
                  <c:v>-327.8033236356621</c:v>
                </c:pt>
                <c:pt idx="11">
                  <c:v>-312.9119232913005</c:v>
                </c:pt>
                <c:pt idx="12">
                  <c:v>-296.6634815429535</c:v>
                </c:pt>
                <c:pt idx="13">
                  <c:v>-279.1086241000256</c:v>
                </c:pt>
                <c:pt idx="14">
                  <c:v>-260.3103360224269</c:v>
                </c:pt>
                <c:pt idx="15">
                  <c:v>-240.3430595297111</c:v>
                </c:pt>
                <c:pt idx="16">
                  <c:v>-219.29203958330157</c:v>
                </c:pt>
                <c:pt idx="17">
                  <c:v>-197.25283522628658</c:v>
                </c:pt>
                <c:pt idx="18">
                  <c:v>-174.33094558495077</c:v>
                </c:pt>
                <c:pt idx="19">
                  <c:v>-150.64151750184476</c:v>
                </c:pt>
                <c:pt idx="20">
                  <c:v>-126.30911275473294</c:v>
                </c:pt>
                <c:pt idx="21">
                  <c:v>-101.46751973032431</c:v>
                </c:pt>
                <c:pt idx="22">
                  <c:v>-76.25959890874056</c:v>
                </c:pt>
                <c:pt idx="23">
                  <c:v>-50.83715450588873</c:v>
                </c:pt>
                <c:pt idx="24">
                  <c:v>-25.36082666331845</c:v>
                </c:pt>
                <c:pt idx="25">
                  <c:v>0</c:v>
                </c:pt>
              </c:numCache>
            </c:numRef>
          </c:yVal>
          <c:smooth val="1"/>
        </c:ser>
        <c:ser>
          <c:idx val="6"/>
          <c:order val="1"/>
          <c:tx>
            <c:v>Fixed Support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Data!$A$13:$A$38</c:f>
              <c:numCache>
                <c:ptCount val="2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</c:numCache>
            </c:numRef>
          </c:xVal>
          <c:yVal>
            <c:numRef>
              <c:f>Data!$H$13:$H$38</c:f>
              <c:numCache>
                <c:ptCount val="26"/>
                <c:pt idx="0">
                  <c:v>-83.31263191104946</c:v>
                </c:pt>
                <c:pt idx="1">
                  <c:v>-83.10680904342102</c:v>
                </c:pt>
                <c:pt idx="2">
                  <c:v>-82.4893404405357</c:v>
                </c:pt>
                <c:pt idx="3">
                  <c:v>-81.46022610239348</c:v>
                </c:pt>
                <c:pt idx="4">
                  <c:v>-80.01946602899439</c:v>
                </c:pt>
                <c:pt idx="5">
                  <c:v>-78.16706022033841</c:v>
                </c:pt>
                <c:pt idx="6">
                  <c:v>-75.90300867642554</c:v>
                </c:pt>
                <c:pt idx="7">
                  <c:v>-73.22731139725579</c:v>
                </c:pt>
                <c:pt idx="8">
                  <c:v>-70.13996838282915</c:v>
                </c:pt>
                <c:pt idx="9">
                  <c:v>-66.64114807034545</c:v>
                </c:pt>
                <c:pt idx="10">
                  <c:v>-62.736656968995355</c:v>
                </c:pt>
                <c:pt idx="11">
                  <c:v>-58.44792329130049</c:v>
                </c:pt>
                <c:pt idx="12">
                  <c:v>-53.8119259873979</c:v>
                </c:pt>
                <c:pt idx="13">
                  <c:v>-48.87929076669222</c:v>
                </c:pt>
                <c:pt idx="14">
                  <c:v>-43.71300268909348</c:v>
                </c:pt>
                <c:pt idx="15">
                  <c:v>-38.38750397415547</c:v>
                </c:pt>
                <c:pt idx="16">
                  <c:v>-32.9880395833015</c:v>
                </c:pt>
                <c:pt idx="17">
                  <c:v>-27.61016855961985</c:v>
                </c:pt>
                <c:pt idx="18">
                  <c:v>-22.359390029395172</c:v>
                </c:pt>
                <c:pt idx="19">
                  <c:v>-17.35085083517802</c:v>
                </c:pt>
                <c:pt idx="20">
                  <c:v>-12.709112754732894</c:v>
                </c:pt>
                <c:pt idx="21">
                  <c:v>-8.567964174768697</c:v>
                </c:pt>
                <c:pt idx="22">
                  <c:v>-5.070265575407159</c:v>
                </c:pt>
                <c:pt idx="23">
                  <c:v>-2.36782117255537</c:v>
                </c:pt>
                <c:pt idx="24">
                  <c:v>-0.6212711077628512</c:v>
                </c:pt>
                <c:pt idx="25">
                  <c:v>0</c:v>
                </c:pt>
              </c:numCache>
            </c:numRef>
          </c:yVal>
          <c:smooth val="1"/>
        </c:ser>
        <c:axId val="21049155"/>
        <c:axId val="55224668"/>
      </c:scatterChart>
      <c:valAx>
        <c:axId val="2104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Radius (mm) (0 = center)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5224668"/>
        <c:crosses val="autoZero"/>
        <c:crossBetween val="midCat"/>
        <c:dispUnits/>
      </c:valAx>
      <c:valAx>
        <c:axId val="5522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1049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60975"/>
          <c:w val="0.1975"/>
          <c:h val="0.128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w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25</xdr:row>
      <xdr:rowOff>28575</xdr:rowOff>
    </xdr:from>
    <xdr:to>
      <xdr:col>13</xdr:col>
      <xdr:colOff>38100</xdr:colOff>
      <xdr:row>46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76700"/>
          <a:ext cx="70770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85725</xdr:rowOff>
    </xdr:from>
    <xdr:to>
      <xdr:col>13</xdr:col>
      <xdr:colOff>0</xdr:colOff>
      <xdr:row>22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247650"/>
          <a:ext cx="70389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84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8.8515625" style="5" customWidth="1"/>
    <col min="2" max="2" width="44.28125" style="5" customWidth="1"/>
    <col min="3" max="3" width="10.00390625" style="5" customWidth="1"/>
    <col min="4" max="4" width="14.7109375" style="6" customWidth="1"/>
    <col min="5" max="5" width="8.140625" style="7" customWidth="1"/>
    <col min="6" max="8" width="5.7109375" style="7" customWidth="1"/>
    <col min="9" max="9" width="11.421875" style="8" customWidth="1"/>
    <col min="10" max="14" width="9.28125" style="5" bestFit="1" customWidth="1"/>
    <col min="15" max="15" width="13.8515625" style="5" bestFit="1" customWidth="1"/>
    <col min="16" max="16" width="12.7109375" style="1" bestFit="1" customWidth="1"/>
    <col min="17" max="17" width="9.28125" style="1" bestFit="1" customWidth="1"/>
    <col min="18" max="19" width="14.7109375" style="1" bestFit="1" customWidth="1"/>
    <col min="20" max="20" width="9.28125" style="1" bestFit="1" customWidth="1"/>
    <col min="21" max="21" width="10.140625" style="1" bestFit="1" customWidth="1"/>
    <col min="22" max="23" width="9.28125" style="1" bestFit="1" customWidth="1"/>
    <col min="24" max="16384" width="9.140625" style="1" customWidth="1"/>
  </cols>
  <sheetData>
    <row r="1" ht="13.5" thickBot="1"/>
    <row r="2" spans="2:10" ht="13.5">
      <c r="B2" s="66" t="s">
        <v>45</v>
      </c>
      <c r="C2" s="67"/>
      <c r="D2" s="68"/>
      <c r="E2" s="9"/>
      <c r="F2" s="9"/>
      <c r="G2" s="10"/>
      <c r="H2" s="10"/>
      <c r="I2" s="11"/>
      <c r="J2" s="12"/>
    </row>
    <row r="3" spans="2:10" ht="12.75">
      <c r="B3" s="69" t="s">
        <v>42</v>
      </c>
      <c r="C3" s="70"/>
      <c r="D3" s="71"/>
      <c r="E3" s="9"/>
      <c r="F3" s="9"/>
      <c r="G3" s="10"/>
      <c r="H3" s="10"/>
      <c r="I3" s="11"/>
      <c r="J3" s="12"/>
    </row>
    <row r="4" spans="2:10" ht="12.75">
      <c r="B4" s="69" t="s">
        <v>46</v>
      </c>
      <c r="C4" s="70"/>
      <c r="D4" s="71"/>
      <c r="E4" s="13"/>
      <c r="F4" s="13"/>
      <c r="G4" s="14"/>
      <c r="H4" s="14"/>
      <c r="I4" s="11"/>
      <c r="J4" s="12"/>
    </row>
    <row r="5" spans="2:10" ht="13.5" thickBot="1">
      <c r="B5" s="72" t="s">
        <v>3</v>
      </c>
      <c r="C5" s="73"/>
      <c r="D5" s="74"/>
      <c r="E5" s="13"/>
      <c r="F5" s="13"/>
      <c r="G5" s="14"/>
      <c r="H5" s="14"/>
      <c r="I5" s="11"/>
      <c r="J5" s="12"/>
    </row>
    <row r="6" spans="2:10" ht="12.75">
      <c r="B6" s="22" t="s">
        <v>47</v>
      </c>
      <c r="C6" s="14"/>
      <c r="D6" s="13"/>
      <c r="E6" s="13"/>
      <c r="F6" s="13"/>
      <c r="G6" s="14"/>
      <c r="H6" s="14"/>
      <c r="I6" s="11"/>
      <c r="J6" s="12"/>
    </row>
    <row r="7" spans="2:10" ht="12.75">
      <c r="B7" s="14"/>
      <c r="C7" s="14"/>
      <c r="D7" s="13"/>
      <c r="E7" s="13"/>
      <c r="F7" s="13"/>
      <c r="G7" s="14"/>
      <c r="H7" s="14"/>
      <c r="I7" s="11"/>
      <c r="J7" s="12"/>
    </row>
    <row r="8" spans="2:10" ht="12.75">
      <c r="B8" s="14"/>
      <c r="C8" s="14"/>
      <c r="D8" s="13"/>
      <c r="E8" s="13"/>
      <c r="F8" s="13"/>
      <c r="G8" s="14"/>
      <c r="H8" s="14"/>
      <c r="I8" s="11"/>
      <c r="J8" s="12"/>
    </row>
    <row r="9" spans="2:10" ht="12.75">
      <c r="B9" s="14"/>
      <c r="C9" s="14"/>
      <c r="D9" s="13"/>
      <c r="E9" s="13"/>
      <c r="F9" s="13"/>
      <c r="G9" s="14"/>
      <c r="H9" s="14"/>
      <c r="I9" s="11"/>
      <c r="J9" s="12"/>
    </row>
    <row r="10" spans="2:10" ht="12.75">
      <c r="B10" s="14"/>
      <c r="C10" s="14"/>
      <c r="D10" s="13"/>
      <c r="E10" s="13"/>
      <c r="F10" s="13"/>
      <c r="G10" s="14"/>
      <c r="H10" s="14"/>
      <c r="I10" s="11"/>
      <c r="J10" s="12"/>
    </row>
    <row r="11" spans="2:10" ht="12.75">
      <c r="B11" s="14"/>
      <c r="C11" s="14"/>
      <c r="D11" s="13"/>
      <c r="E11" s="13"/>
      <c r="F11" s="13"/>
      <c r="G11" s="14"/>
      <c r="H11" s="14"/>
      <c r="I11" s="11"/>
      <c r="J11" s="12"/>
    </row>
    <row r="12" spans="2:10" ht="12.75">
      <c r="B12" s="14"/>
      <c r="C12" s="14"/>
      <c r="D12" s="13"/>
      <c r="E12" s="13"/>
      <c r="F12" s="13"/>
      <c r="G12" s="14"/>
      <c r="H12" s="14"/>
      <c r="I12" s="11"/>
      <c r="J12" s="12"/>
    </row>
    <row r="13" spans="2:10" ht="12.75">
      <c r="B13" s="14"/>
      <c r="C13" s="14"/>
      <c r="D13" s="13"/>
      <c r="E13" s="13"/>
      <c r="F13" s="13"/>
      <c r="G13" s="14"/>
      <c r="H13" s="14"/>
      <c r="I13" s="11"/>
      <c r="J13" s="12"/>
    </row>
    <row r="14" spans="2:10" ht="12.75">
      <c r="B14" s="14"/>
      <c r="C14" s="14"/>
      <c r="D14" s="13"/>
      <c r="E14" s="13"/>
      <c r="F14" s="13"/>
      <c r="G14" s="14"/>
      <c r="H14" s="14"/>
      <c r="I14" s="11"/>
      <c r="J14" s="12"/>
    </row>
    <row r="15" spans="2:10" ht="12.75">
      <c r="B15" s="14"/>
      <c r="C15" s="14"/>
      <c r="D15" s="13"/>
      <c r="E15" s="13"/>
      <c r="F15" s="13"/>
      <c r="G15" s="14"/>
      <c r="H15" s="14"/>
      <c r="I15" s="11"/>
      <c r="J15" s="12"/>
    </row>
    <row r="16" spans="2:10" ht="13.5" thickBot="1">
      <c r="B16" s="14"/>
      <c r="C16" s="14"/>
      <c r="D16" s="13"/>
      <c r="E16" s="13"/>
      <c r="F16" s="13"/>
      <c r="G16" s="14"/>
      <c r="H16" s="14"/>
      <c r="I16" s="11"/>
      <c r="J16" s="12"/>
    </row>
    <row r="17" spans="2:10" ht="13.5" thickTop="1">
      <c r="B17" s="23" t="s">
        <v>48</v>
      </c>
      <c r="C17" s="38" t="s">
        <v>49</v>
      </c>
      <c r="D17" s="37" t="s">
        <v>50</v>
      </c>
      <c r="E17" s="13"/>
      <c r="F17" s="13"/>
      <c r="G17" s="14"/>
      <c r="H17" s="14"/>
      <c r="I17" s="11"/>
      <c r="J17" s="12"/>
    </row>
    <row r="18" spans="2:9" ht="12.75">
      <c r="B18" s="39" t="s">
        <v>56</v>
      </c>
      <c r="C18" s="46">
        <v>150</v>
      </c>
      <c r="D18" s="53">
        <v>150</v>
      </c>
      <c r="E18" s="5"/>
      <c r="F18" s="5"/>
      <c r="G18" s="5"/>
      <c r="H18" s="5"/>
      <c r="I18" s="5"/>
    </row>
    <row r="19" spans="2:9" ht="12.75">
      <c r="B19" s="39" t="s">
        <v>57</v>
      </c>
      <c r="C19" s="46">
        <v>1.5</v>
      </c>
      <c r="D19" s="53">
        <v>1.5</v>
      </c>
      <c r="E19" s="5"/>
      <c r="F19" s="5"/>
      <c r="G19" s="5"/>
      <c r="H19" s="5"/>
      <c r="I19" s="5"/>
    </row>
    <row r="20" spans="2:9" ht="12.75">
      <c r="B20" s="39" t="s">
        <v>0</v>
      </c>
      <c r="C20" s="46">
        <f>200000</f>
        <v>200000</v>
      </c>
      <c r="D20" s="53">
        <f>200000</f>
        <v>200000</v>
      </c>
      <c r="E20" s="5"/>
      <c r="F20" s="5"/>
      <c r="G20" s="5"/>
      <c r="H20" s="5"/>
      <c r="I20" s="5"/>
    </row>
    <row r="21" spans="1:15" ht="12.75">
      <c r="A21" s="15"/>
      <c r="B21" s="39" t="s">
        <v>2</v>
      </c>
      <c r="C21" s="46">
        <v>0.29</v>
      </c>
      <c r="D21" s="53">
        <v>0.29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40" t="s">
        <v>25</v>
      </c>
      <c r="C22" s="47">
        <f>PI()*A^2</f>
        <v>70685.83470577035</v>
      </c>
      <c r="D22" s="5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41" t="s">
        <v>1</v>
      </c>
      <c r="C23" s="48"/>
      <c r="D23" s="5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39" t="s">
        <v>54</v>
      </c>
      <c r="C24" s="48">
        <v>1</v>
      </c>
      <c r="D24" s="54">
        <v>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9" ht="12.75">
      <c r="B25" s="39" t="s">
        <v>55</v>
      </c>
      <c r="C25" s="49">
        <v>50</v>
      </c>
      <c r="D25" s="55">
        <v>50</v>
      </c>
      <c r="E25" s="5"/>
      <c r="F25" s="5"/>
      <c r="G25" s="5"/>
      <c r="H25" s="5"/>
      <c r="I25" s="5"/>
    </row>
    <row r="26" spans="2:9" ht="12.75">
      <c r="B26" s="40" t="s">
        <v>26</v>
      </c>
      <c r="C26" s="47">
        <f>q*(C22-PI()*C25^2)</f>
        <v>62831.853071795864</v>
      </c>
      <c r="D26" s="55"/>
      <c r="E26" s="5"/>
      <c r="F26" s="5"/>
      <c r="G26" s="5"/>
      <c r="H26" s="5"/>
      <c r="I26" s="5"/>
    </row>
    <row r="27" spans="2:9" ht="12.75" customHeight="1">
      <c r="B27" s="41" t="s">
        <v>30</v>
      </c>
      <c r="C27" s="50"/>
      <c r="D27" s="55"/>
      <c r="E27" s="5"/>
      <c r="F27" s="5"/>
      <c r="G27" s="5"/>
      <c r="H27" s="5"/>
      <c r="I27" s="5"/>
    </row>
    <row r="28" spans="2:9" ht="12.75" customHeight="1">
      <c r="B28" s="36" t="s">
        <v>19</v>
      </c>
      <c r="C28" s="49"/>
      <c r="D28" s="55"/>
      <c r="E28" s="5"/>
      <c r="F28" s="5"/>
      <c r="G28" s="5"/>
      <c r="H28" s="5"/>
      <c r="I28" s="5"/>
    </row>
    <row r="29" spans="2:9" ht="12.75" customHeight="1">
      <c r="B29" s="42" t="s">
        <v>22</v>
      </c>
      <c r="C29" s="51">
        <f>-q*A^4*(L_17/(1+v)-2*L_11)/(2*D)</f>
        <v>-398.8681874666051</v>
      </c>
      <c r="D29" s="56">
        <v>-342</v>
      </c>
      <c r="E29" s="5"/>
      <c r="F29" s="5"/>
      <c r="G29" s="5"/>
      <c r="H29" s="5"/>
      <c r="I29" s="5"/>
    </row>
    <row r="30" spans="2:9" ht="12.75" customHeight="1">
      <c r="B30" s="42" t="s">
        <v>23</v>
      </c>
      <c r="C30" s="51">
        <f>q*(A^2-ro^2)^2/(8*D*A*(1+v))</f>
        <v>4.207407407407407</v>
      </c>
      <c r="D30" s="55"/>
      <c r="E30" s="5"/>
      <c r="F30" s="5"/>
      <c r="G30" s="5"/>
      <c r="H30" s="5"/>
      <c r="I30" s="5"/>
    </row>
    <row r="31" spans="2:9" ht="12.75" customHeight="1">
      <c r="B31" s="42" t="s">
        <v>27</v>
      </c>
      <c r="C31" s="47">
        <f>q*A^2*L_17</f>
        <v>3128.1327311502255</v>
      </c>
      <c r="D31" s="55"/>
      <c r="E31" s="5"/>
      <c r="F31" s="5"/>
      <c r="G31" s="5"/>
      <c r="H31" s="5"/>
      <c r="I31" s="5"/>
    </row>
    <row r="32" spans="2:9" ht="12.75" customHeight="1">
      <c r="B32" s="43" t="s">
        <v>28</v>
      </c>
      <c r="C32" s="47">
        <f>6*Mc/t^2</f>
        <v>8341.68728306727</v>
      </c>
      <c r="D32" s="55"/>
      <c r="E32" s="5"/>
      <c r="F32" s="5"/>
      <c r="G32" s="5"/>
      <c r="H32" s="5"/>
      <c r="I32" s="5"/>
    </row>
    <row r="33" spans="2:9" ht="12.75" customHeight="1">
      <c r="B33" s="44" t="s">
        <v>29</v>
      </c>
      <c r="C33" s="49"/>
      <c r="D33" s="55"/>
      <c r="E33" s="5"/>
      <c r="F33" s="5"/>
      <c r="G33" s="5"/>
      <c r="H33" s="5"/>
      <c r="I33" s="5"/>
    </row>
    <row r="34" spans="2:9" ht="12.75" customHeight="1">
      <c r="B34" s="42" t="s">
        <v>31</v>
      </c>
      <c r="C34" s="51">
        <f>-q*A^4*(L_14-2*L_11)/(2*D)</f>
        <v>-83.31263191104946</v>
      </c>
      <c r="D34" s="56">
        <v>-83.173</v>
      </c>
      <c r="E34" s="5"/>
      <c r="F34" s="5"/>
      <c r="G34" s="5"/>
      <c r="H34" s="5"/>
      <c r="I34" s="5"/>
    </row>
    <row r="35" spans="2:9" ht="12.75" customHeight="1">
      <c r="B35" s="42" t="s">
        <v>32</v>
      </c>
      <c r="C35" s="47">
        <f>q*A^2*(1+v)*L_14</f>
        <v>905.9105089280031</v>
      </c>
      <c r="D35" s="55"/>
      <c r="E35" s="5"/>
      <c r="F35" s="5"/>
      <c r="G35" s="5"/>
      <c r="H35" s="5"/>
      <c r="I35" s="5"/>
    </row>
    <row r="36" spans="2:9" ht="12.75" customHeight="1">
      <c r="B36" s="42" t="s">
        <v>34</v>
      </c>
      <c r="C36" s="47">
        <f>-q*(A^2-ro^2)^2/(8*A^2)</f>
        <v>-2222.222222222222</v>
      </c>
      <c r="D36" s="55"/>
      <c r="E36" s="5"/>
      <c r="F36" s="5"/>
      <c r="G36" s="5"/>
      <c r="H36" s="5"/>
      <c r="I36" s="5"/>
    </row>
    <row r="37" spans="2:9" ht="12.75" customHeight="1">
      <c r="B37" s="42" t="s">
        <v>28</v>
      </c>
      <c r="C37" s="47">
        <f>6*fmc/t^2</f>
        <v>2415.7613571413417</v>
      </c>
      <c r="D37" s="55"/>
      <c r="E37" s="5"/>
      <c r="F37" s="5"/>
      <c r="G37" s="5"/>
      <c r="H37" s="5"/>
      <c r="I37" s="5"/>
    </row>
    <row r="38" spans="2:9" ht="12.75" customHeight="1" thickBot="1">
      <c r="B38" s="45" t="s">
        <v>33</v>
      </c>
      <c r="C38" s="52">
        <f>6*fma/t^2</f>
        <v>-5925.925925925925</v>
      </c>
      <c r="D38" s="55"/>
      <c r="E38" s="5"/>
      <c r="F38" s="5"/>
      <c r="G38" s="5"/>
      <c r="H38" s="5"/>
      <c r="I38" s="5"/>
    </row>
    <row r="39" spans="2:9" ht="12.75" customHeight="1" thickTop="1">
      <c r="B39" s="16"/>
      <c r="C39" s="17"/>
      <c r="D39" s="5"/>
      <c r="E39" s="5"/>
      <c r="F39" s="5"/>
      <c r="G39" s="5"/>
      <c r="H39" s="5"/>
      <c r="I39" s="5"/>
    </row>
    <row r="40" spans="2:9" ht="12.75" customHeight="1">
      <c r="B40" s="35" t="s">
        <v>52</v>
      </c>
      <c r="C40" s="17"/>
      <c r="D40" s="5"/>
      <c r="E40" s="5"/>
      <c r="F40" s="5"/>
      <c r="G40" s="5"/>
      <c r="H40" s="5"/>
      <c r="I40" s="5"/>
    </row>
    <row r="41" spans="2:14" ht="12.7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2:14" ht="12.75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</row>
    <row r="43" spans="2:14" ht="12.75"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</row>
    <row r="44" spans="2:14" ht="12.75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</row>
    <row r="45" spans="2:14" ht="12.75"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  <row r="46" spans="2:14" ht="12.75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</row>
    <row r="47" spans="2:14" ht="12.75" customHeight="1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2"/>
    </row>
    <row r="48" spans="2:14" ht="12.75" customHeight="1"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</row>
    <row r="49" spans="2:14" ht="12.75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</row>
    <row r="50" spans="2:14" ht="12.75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</row>
    <row r="51" spans="2:14" ht="12.75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</row>
    <row r="52" spans="2:14" ht="12.75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2"/>
    </row>
    <row r="53" spans="2:14" ht="12.75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</row>
    <row r="54" spans="2:14" ht="12.75"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</row>
    <row r="55" spans="2:14" ht="12.75"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2"/>
    </row>
    <row r="56" spans="2:14" ht="12.75"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2"/>
    </row>
    <row r="57" spans="2:14" ht="12.75"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2"/>
    </row>
    <row r="58" spans="2:14" ht="12.75"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</row>
    <row r="59" spans="2:14" ht="12.75"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2"/>
    </row>
    <row r="60" spans="2:14" ht="12.75"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</row>
    <row r="61" spans="2:14" ht="12.75"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2"/>
    </row>
    <row r="62" spans="2:14" ht="12.75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2"/>
    </row>
    <row r="63" spans="2:14" ht="12.75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</row>
    <row r="64" spans="4:9" ht="12.75">
      <c r="D64" s="5"/>
      <c r="E64" s="5"/>
      <c r="F64" s="5"/>
      <c r="G64" s="5"/>
      <c r="H64" s="5"/>
      <c r="I64" s="5"/>
    </row>
    <row r="65" spans="4:9" ht="12.75">
      <c r="D65" s="5"/>
      <c r="E65" s="5"/>
      <c r="F65" s="5"/>
      <c r="G65" s="5"/>
      <c r="H65" s="5"/>
      <c r="I65" s="5"/>
    </row>
    <row r="66" spans="4:9" ht="12.75">
      <c r="D66" s="5"/>
      <c r="E66" s="5"/>
      <c r="F66" s="5"/>
      <c r="G66" s="5"/>
      <c r="H66" s="5"/>
      <c r="I66" s="5"/>
    </row>
    <row r="67" spans="4:9" ht="12.75">
      <c r="D67" s="5"/>
      <c r="E67" s="5"/>
      <c r="F67" s="5"/>
      <c r="G67" s="5"/>
      <c r="H67" s="5"/>
      <c r="I67" s="5"/>
    </row>
    <row r="68" spans="4:9" ht="12.75">
      <c r="D68" s="5"/>
      <c r="E68" s="5"/>
      <c r="F68" s="5"/>
      <c r="G68" s="5"/>
      <c r="H68" s="5"/>
      <c r="I68" s="5"/>
    </row>
    <row r="69" spans="4:9" ht="12.75">
      <c r="D69" s="5"/>
      <c r="E69" s="5"/>
      <c r="F69" s="5"/>
      <c r="G69" s="5"/>
      <c r="H69" s="5"/>
      <c r="I69" s="5"/>
    </row>
    <row r="70" spans="4:9" ht="12.75">
      <c r="D70" s="5"/>
      <c r="E70" s="5"/>
      <c r="F70" s="5"/>
      <c r="G70" s="5"/>
      <c r="H70" s="5"/>
      <c r="I70" s="5"/>
    </row>
    <row r="71" spans="4:23" ht="12.75">
      <c r="D71" s="5"/>
      <c r="E71" s="5"/>
      <c r="F71" s="5"/>
      <c r="G71" s="5"/>
      <c r="H71" s="5"/>
      <c r="I71" s="5"/>
      <c r="N71" s="15"/>
      <c r="O71" s="15"/>
      <c r="P71"/>
      <c r="Q71"/>
      <c r="R71"/>
      <c r="S71"/>
      <c r="T71"/>
      <c r="U71"/>
      <c r="V71"/>
      <c r="W71"/>
    </row>
    <row r="72" spans="4:23" ht="12.75">
      <c r="D72" s="5"/>
      <c r="E72" s="5"/>
      <c r="F72" s="5"/>
      <c r="G72" s="5"/>
      <c r="H72" s="5"/>
      <c r="I72" s="5"/>
      <c r="N72" s="15"/>
      <c r="O72" s="15"/>
      <c r="P72"/>
      <c r="Q72"/>
      <c r="R72"/>
      <c r="S72"/>
      <c r="T72"/>
      <c r="U72"/>
      <c r="V72"/>
      <c r="W72"/>
    </row>
    <row r="73" spans="4:23" ht="12.75">
      <c r="D73" s="5"/>
      <c r="E73" s="5"/>
      <c r="F73" s="5"/>
      <c r="G73" s="5"/>
      <c r="H73" s="5"/>
      <c r="I73" s="5"/>
      <c r="N73" s="15"/>
      <c r="O73" s="15"/>
      <c r="P73"/>
      <c r="Q73"/>
      <c r="R73"/>
      <c r="S73"/>
      <c r="T73"/>
      <c r="U73"/>
      <c r="V73"/>
      <c r="W73"/>
    </row>
    <row r="74" spans="4:23" ht="12.75">
      <c r="D74" s="5"/>
      <c r="E74" s="5"/>
      <c r="F74" s="5"/>
      <c r="G74" s="5"/>
      <c r="H74" s="5"/>
      <c r="I74" s="5"/>
      <c r="N74" s="15"/>
      <c r="O74" s="15"/>
      <c r="P74"/>
      <c r="Q74"/>
      <c r="R74"/>
      <c r="S74"/>
      <c r="T74"/>
      <c r="U74"/>
      <c r="V74"/>
      <c r="W74"/>
    </row>
    <row r="75" spans="4:23" ht="12.75">
      <c r="D75" s="5"/>
      <c r="E75" s="5"/>
      <c r="F75" s="5"/>
      <c r="G75" s="5"/>
      <c r="H75" s="5"/>
      <c r="I75" s="5"/>
      <c r="N75" s="15"/>
      <c r="O75" s="15"/>
      <c r="P75"/>
      <c r="Q75"/>
      <c r="R75"/>
      <c r="S75"/>
      <c r="T75"/>
      <c r="U75"/>
      <c r="V75"/>
      <c r="W75"/>
    </row>
    <row r="76" spans="4:23" ht="12.75">
      <c r="D76" s="5"/>
      <c r="E76" s="5"/>
      <c r="F76" s="5"/>
      <c r="G76" s="5"/>
      <c r="H76" s="5"/>
      <c r="I76" s="5"/>
      <c r="N76" s="15"/>
      <c r="O76" s="15"/>
      <c r="P76"/>
      <c r="Q76"/>
      <c r="R76"/>
      <c r="S76"/>
      <c r="T76"/>
      <c r="U76"/>
      <c r="V76"/>
      <c r="W76"/>
    </row>
    <row r="77" spans="4:23" ht="12.75">
      <c r="D77" s="5"/>
      <c r="E77" s="5"/>
      <c r="F77" s="5"/>
      <c r="G77" s="5"/>
      <c r="H77" s="5"/>
      <c r="I77" s="5"/>
      <c r="N77" s="15"/>
      <c r="O77" s="15"/>
      <c r="P77"/>
      <c r="Q77"/>
      <c r="R77"/>
      <c r="S77"/>
      <c r="T77"/>
      <c r="U77"/>
      <c r="V77"/>
      <c r="W77"/>
    </row>
    <row r="78" spans="4:23" ht="12.75">
      <c r="D78" s="5"/>
      <c r="E78" s="5"/>
      <c r="F78" s="5"/>
      <c r="G78" s="5"/>
      <c r="H78" s="5"/>
      <c r="I78" s="5"/>
      <c r="N78" s="15"/>
      <c r="O78" s="15"/>
      <c r="P78"/>
      <c r="Q78"/>
      <c r="R78"/>
      <c r="S78"/>
      <c r="T78"/>
      <c r="U78"/>
      <c r="V78"/>
      <c r="W78"/>
    </row>
    <row r="79" spans="4:23" ht="12.75">
      <c r="D79" s="5"/>
      <c r="E79" s="5"/>
      <c r="F79" s="5"/>
      <c r="G79" s="5"/>
      <c r="H79" s="5"/>
      <c r="I79" s="5"/>
      <c r="N79" s="15"/>
      <c r="O79" s="15"/>
      <c r="P79"/>
      <c r="Q79"/>
      <c r="R79"/>
      <c r="S79"/>
      <c r="T79"/>
      <c r="U79"/>
      <c r="V79"/>
      <c r="W79"/>
    </row>
    <row r="80" spans="4:23" ht="12.75">
      <c r="D80" s="5"/>
      <c r="E80" s="5"/>
      <c r="F80" s="5"/>
      <c r="G80" s="5"/>
      <c r="H80" s="5"/>
      <c r="I80" s="5"/>
      <c r="N80" s="15"/>
      <c r="O80" s="15"/>
      <c r="P80"/>
      <c r="Q80"/>
      <c r="R80"/>
      <c r="S80"/>
      <c r="T80"/>
      <c r="U80"/>
      <c r="V80"/>
      <c r="W80"/>
    </row>
    <row r="81" spans="4:23" ht="12.75">
      <c r="D81" s="5"/>
      <c r="E81" s="5"/>
      <c r="F81" s="5"/>
      <c r="G81" s="5"/>
      <c r="H81" s="5"/>
      <c r="I81" s="5"/>
      <c r="N81" s="15"/>
      <c r="O81" s="15"/>
      <c r="P81"/>
      <c r="Q81"/>
      <c r="R81"/>
      <c r="S81"/>
      <c r="T81"/>
      <c r="U81"/>
      <c r="V81"/>
      <c r="W81"/>
    </row>
    <row r="82" spans="4:23" ht="12.75">
      <c r="D82" s="5"/>
      <c r="E82" s="5"/>
      <c r="F82" s="5"/>
      <c r="G82" s="5"/>
      <c r="H82" s="5"/>
      <c r="I82" s="5"/>
      <c r="N82" s="15"/>
      <c r="O82" s="15"/>
      <c r="P82"/>
      <c r="Q82"/>
      <c r="R82"/>
      <c r="S82"/>
      <c r="T82"/>
      <c r="U82"/>
      <c r="V82"/>
      <c r="W82"/>
    </row>
    <row r="83" spans="4:23" ht="12.75">
      <c r="D83" s="5"/>
      <c r="E83" s="5"/>
      <c r="F83" s="5"/>
      <c r="G83" s="5"/>
      <c r="H83" s="5"/>
      <c r="I83" s="5"/>
      <c r="N83" s="15"/>
      <c r="O83" s="15"/>
      <c r="P83"/>
      <c r="Q83"/>
      <c r="R83"/>
      <c r="S83"/>
      <c r="T83"/>
      <c r="U83"/>
      <c r="V83"/>
      <c r="W83"/>
    </row>
    <row r="84" spans="4:23" ht="12.75">
      <c r="D84" s="5"/>
      <c r="E84" s="5"/>
      <c r="F84" s="5"/>
      <c r="G84" s="5"/>
      <c r="H84" s="5"/>
      <c r="I84" s="5"/>
      <c r="N84" s="15"/>
      <c r="O84" s="15"/>
      <c r="P84"/>
      <c r="Q84"/>
      <c r="R84"/>
      <c r="S84"/>
      <c r="T84"/>
      <c r="U84"/>
      <c r="V84"/>
      <c r="W84"/>
    </row>
    <row r="85" spans="4:23" ht="12.75">
      <c r="D85" s="5"/>
      <c r="E85" s="5"/>
      <c r="F85" s="5"/>
      <c r="G85" s="5"/>
      <c r="H85" s="5"/>
      <c r="I85" s="5"/>
      <c r="N85" s="15"/>
      <c r="O85" s="15"/>
      <c r="P85"/>
      <c r="Q85"/>
      <c r="R85"/>
      <c r="S85"/>
      <c r="T85"/>
      <c r="U85"/>
      <c r="V85"/>
      <c r="W85"/>
    </row>
    <row r="86" spans="4:23" ht="12.75">
      <c r="D86" s="5"/>
      <c r="E86" s="5"/>
      <c r="F86" s="5"/>
      <c r="G86" s="5"/>
      <c r="H86" s="5"/>
      <c r="I86" s="5"/>
      <c r="N86" s="15"/>
      <c r="O86" s="15"/>
      <c r="P86"/>
      <c r="Q86"/>
      <c r="R86"/>
      <c r="S86"/>
      <c r="T86"/>
      <c r="U86"/>
      <c r="V86"/>
      <c r="W86"/>
    </row>
    <row r="87" spans="4:23" ht="12.75">
      <c r="D87" s="5"/>
      <c r="E87" s="5"/>
      <c r="F87" s="5"/>
      <c r="G87" s="5"/>
      <c r="H87" s="5"/>
      <c r="I87" s="5"/>
      <c r="J87" s="18"/>
      <c r="K87" s="18"/>
      <c r="L87" s="18"/>
      <c r="M87" s="18"/>
      <c r="N87" s="15"/>
      <c r="O87" s="15"/>
      <c r="P87"/>
      <c r="Q87"/>
      <c r="R87"/>
      <c r="S87"/>
      <c r="T87"/>
      <c r="U87"/>
      <c r="V87"/>
      <c r="W87"/>
    </row>
    <row r="88" spans="4:23" ht="12.75">
      <c r="D88" s="5"/>
      <c r="E88" s="5"/>
      <c r="F88" s="5"/>
      <c r="G88" s="5"/>
      <c r="H88" s="5"/>
      <c r="I88" s="5"/>
      <c r="J88" s="18"/>
      <c r="K88" s="18"/>
      <c r="L88" s="18"/>
      <c r="M88" s="18"/>
      <c r="N88" s="15"/>
      <c r="O88" s="15"/>
      <c r="P88"/>
      <c r="Q88"/>
      <c r="R88"/>
      <c r="S88"/>
      <c r="T88"/>
      <c r="U88"/>
      <c r="V88"/>
      <c r="W88"/>
    </row>
    <row r="89" spans="4:23" ht="12.75">
      <c r="D89" s="5"/>
      <c r="E89" s="5"/>
      <c r="F89" s="5"/>
      <c r="G89" s="5"/>
      <c r="H89" s="5"/>
      <c r="I89" s="5"/>
      <c r="J89" s="18"/>
      <c r="K89" s="18"/>
      <c r="L89" s="18"/>
      <c r="M89" s="18"/>
      <c r="N89" s="15"/>
      <c r="O89" s="15"/>
      <c r="P89"/>
      <c r="Q89"/>
      <c r="R89"/>
      <c r="S89"/>
      <c r="T89"/>
      <c r="U89"/>
      <c r="V89"/>
      <c r="W89"/>
    </row>
    <row r="90" spans="4:23" ht="12.75">
      <c r="D90" s="5"/>
      <c r="E90" s="5"/>
      <c r="F90" s="5"/>
      <c r="G90" s="5"/>
      <c r="H90" s="5"/>
      <c r="I90" s="5"/>
      <c r="J90" s="18"/>
      <c r="K90" s="18"/>
      <c r="L90" s="18"/>
      <c r="M90" s="18"/>
      <c r="N90" s="15"/>
      <c r="O90" s="15"/>
      <c r="P90"/>
      <c r="Q90"/>
      <c r="R90"/>
      <c r="S90"/>
      <c r="T90"/>
      <c r="U90"/>
      <c r="V90"/>
      <c r="W90"/>
    </row>
    <row r="91" spans="4:23" ht="12.75">
      <c r="D91" s="5"/>
      <c r="E91" s="5"/>
      <c r="F91" s="5"/>
      <c r="G91" s="5"/>
      <c r="H91" s="5"/>
      <c r="I91" s="5"/>
      <c r="J91" s="18"/>
      <c r="K91" s="18"/>
      <c r="L91" s="18"/>
      <c r="M91" s="18"/>
      <c r="N91" s="15"/>
      <c r="O91" s="15"/>
      <c r="P91"/>
      <c r="Q91"/>
      <c r="R91"/>
      <c r="S91"/>
      <c r="T91"/>
      <c r="U91"/>
      <c r="V91"/>
      <c r="W91"/>
    </row>
    <row r="92" spans="4:23" ht="12.75">
      <c r="D92" s="5"/>
      <c r="E92" s="5"/>
      <c r="F92" s="5"/>
      <c r="G92" s="5"/>
      <c r="H92" s="5"/>
      <c r="I92" s="5"/>
      <c r="J92" s="18"/>
      <c r="K92" s="18"/>
      <c r="L92" s="18"/>
      <c r="M92" s="18"/>
      <c r="N92" s="15"/>
      <c r="O92" s="15"/>
      <c r="P92"/>
      <c r="Q92"/>
      <c r="R92"/>
      <c r="S92"/>
      <c r="T92"/>
      <c r="U92"/>
      <c r="V92"/>
      <c r="W92"/>
    </row>
    <row r="93" spans="4:23" ht="12.75">
      <c r="D93" s="5"/>
      <c r="E93" s="5"/>
      <c r="F93" s="5"/>
      <c r="G93" s="5"/>
      <c r="H93" s="5"/>
      <c r="I93" s="5"/>
      <c r="J93" s="18"/>
      <c r="K93" s="18"/>
      <c r="L93" s="18"/>
      <c r="M93" s="18"/>
      <c r="N93" s="15"/>
      <c r="O93" s="15"/>
      <c r="P93"/>
      <c r="Q93"/>
      <c r="R93"/>
      <c r="S93"/>
      <c r="T93"/>
      <c r="U93"/>
      <c r="V93"/>
      <c r="W93"/>
    </row>
    <row r="94" spans="4:23" ht="12.75">
      <c r="D94" s="5"/>
      <c r="E94" s="5"/>
      <c r="F94" s="5"/>
      <c r="G94" s="5"/>
      <c r="H94" s="5"/>
      <c r="I94" s="5"/>
      <c r="J94" s="18"/>
      <c r="K94" s="18"/>
      <c r="L94" s="18"/>
      <c r="M94" s="18"/>
      <c r="N94" s="15"/>
      <c r="O94" s="15"/>
      <c r="P94"/>
      <c r="Q94"/>
      <c r="R94"/>
      <c r="S94"/>
      <c r="T94"/>
      <c r="U94"/>
      <c r="V94"/>
      <c r="W94"/>
    </row>
    <row r="95" spans="4:23" ht="12.75">
      <c r="D95" s="5"/>
      <c r="E95" s="5"/>
      <c r="F95" s="5"/>
      <c r="G95" s="5"/>
      <c r="H95" s="5"/>
      <c r="I95" s="5"/>
      <c r="J95" s="18"/>
      <c r="K95" s="18"/>
      <c r="L95" s="18"/>
      <c r="M95" s="18"/>
      <c r="N95" s="15"/>
      <c r="O95" s="15"/>
      <c r="P95"/>
      <c r="Q95"/>
      <c r="R95"/>
      <c r="S95"/>
      <c r="T95"/>
      <c r="U95"/>
      <c r="V95"/>
      <c r="W95"/>
    </row>
    <row r="96" spans="4:14" ht="12.75">
      <c r="D96" s="5"/>
      <c r="E96" s="5"/>
      <c r="F96" s="5"/>
      <c r="G96" s="5"/>
      <c r="H96" s="5"/>
      <c r="I96" s="5"/>
      <c r="J96" s="18"/>
      <c r="K96" s="18"/>
      <c r="L96" s="18"/>
      <c r="M96" s="18"/>
      <c r="N96" s="18"/>
    </row>
    <row r="97" spans="4:14" ht="12.75">
      <c r="D97" s="5"/>
      <c r="E97" s="5"/>
      <c r="F97" s="5"/>
      <c r="G97" s="5"/>
      <c r="H97" s="5"/>
      <c r="I97" s="5"/>
      <c r="J97" s="18"/>
      <c r="K97" s="18"/>
      <c r="L97" s="18"/>
      <c r="M97" s="18"/>
      <c r="N97" s="18"/>
    </row>
    <row r="98" spans="4:14" ht="12.75">
      <c r="D98" s="5"/>
      <c r="E98" s="5"/>
      <c r="F98" s="5"/>
      <c r="G98" s="5"/>
      <c r="H98" s="5"/>
      <c r="I98" s="5"/>
      <c r="J98" s="18"/>
      <c r="K98" s="18"/>
      <c r="L98" s="18"/>
      <c r="M98" s="18"/>
      <c r="N98" s="18"/>
    </row>
    <row r="99" spans="4:14" ht="12.75">
      <c r="D99" s="5"/>
      <c r="E99" s="5"/>
      <c r="F99" s="5"/>
      <c r="G99" s="5"/>
      <c r="H99" s="5"/>
      <c r="I99" s="5"/>
      <c r="J99" s="18"/>
      <c r="K99" s="18"/>
      <c r="L99" s="18"/>
      <c r="M99" s="18"/>
      <c r="N99" s="18"/>
    </row>
    <row r="100" spans="4:14" ht="12.75">
      <c r="D100" s="5"/>
      <c r="E100" s="5"/>
      <c r="F100" s="5"/>
      <c r="G100" s="5"/>
      <c r="H100" s="5"/>
      <c r="I100" s="5"/>
      <c r="J100" s="18"/>
      <c r="K100" s="18"/>
      <c r="L100" s="18"/>
      <c r="M100" s="18"/>
      <c r="N100" s="18"/>
    </row>
    <row r="101" spans="4:14" ht="12.75">
      <c r="D101" s="5"/>
      <c r="E101" s="5"/>
      <c r="F101" s="5"/>
      <c r="G101" s="5"/>
      <c r="H101" s="5"/>
      <c r="I101" s="5"/>
      <c r="J101" s="18"/>
      <c r="K101" s="18"/>
      <c r="L101" s="18"/>
      <c r="M101" s="18"/>
      <c r="N101" s="18"/>
    </row>
    <row r="102" spans="4:14" ht="12.75">
      <c r="D102" s="5"/>
      <c r="E102" s="5"/>
      <c r="F102" s="5"/>
      <c r="G102" s="5"/>
      <c r="H102" s="5"/>
      <c r="I102" s="5"/>
      <c r="J102" s="18"/>
      <c r="K102" s="18"/>
      <c r="L102" s="18"/>
      <c r="M102" s="18"/>
      <c r="N102" s="18"/>
    </row>
    <row r="103" spans="4:14" ht="12.75">
      <c r="D103" s="5"/>
      <c r="E103" s="5"/>
      <c r="F103" s="5"/>
      <c r="G103" s="5"/>
      <c r="H103" s="5"/>
      <c r="I103" s="5"/>
      <c r="J103" s="18"/>
      <c r="K103" s="18"/>
      <c r="L103" s="18"/>
      <c r="M103" s="18"/>
      <c r="N103" s="18"/>
    </row>
    <row r="104" spans="4:14" ht="12.75">
      <c r="D104" s="5"/>
      <c r="E104" s="5"/>
      <c r="F104" s="5"/>
      <c r="G104" s="5"/>
      <c r="H104" s="5"/>
      <c r="I104" s="5"/>
      <c r="J104" s="18"/>
      <c r="K104" s="18"/>
      <c r="L104" s="18"/>
      <c r="M104" s="18"/>
      <c r="N104" s="18"/>
    </row>
    <row r="105" spans="4:14" ht="12.75">
      <c r="D105" s="5"/>
      <c r="E105" s="5"/>
      <c r="F105" s="5"/>
      <c r="G105" s="5"/>
      <c r="H105" s="5"/>
      <c r="I105" s="5"/>
      <c r="J105" s="18"/>
      <c r="K105" s="18"/>
      <c r="L105" s="18"/>
      <c r="M105" s="18"/>
      <c r="N105" s="18"/>
    </row>
    <row r="106" spans="4:14" ht="12.75">
      <c r="D106" s="5"/>
      <c r="E106" s="5"/>
      <c r="F106" s="5"/>
      <c r="G106" s="5"/>
      <c r="H106" s="5"/>
      <c r="I106" s="5"/>
      <c r="J106" s="18"/>
      <c r="K106" s="18"/>
      <c r="L106" s="18"/>
      <c r="M106" s="18"/>
      <c r="N106" s="18"/>
    </row>
    <row r="107" spans="4:14" ht="12.75">
      <c r="D107" s="5"/>
      <c r="E107" s="5"/>
      <c r="F107" s="5"/>
      <c r="G107" s="5"/>
      <c r="H107" s="5"/>
      <c r="I107" s="5"/>
      <c r="J107" s="18"/>
      <c r="K107" s="18"/>
      <c r="L107" s="18"/>
      <c r="M107" s="18"/>
      <c r="N107" s="18"/>
    </row>
    <row r="108" spans="4:14" ht="12.75">
      <c r="D108" s="5"/>
      <c r="E108" s="5"/>
      <c r="F108" s="5"/>
      <c r="G108" s="5"/>
      <c r="H108" s="5"/>
      <c r="I108" s="5"/>
      <c r="J108" s="18"/>
      <c r="K108" s="18"/>
      <c r="L108" s="18"/>
      <c r="M108" s="18"/>
      <c r="N108" s="18"/>
    </row>
    <row r="109" spans="4:14" ht="12.75">
      <c r="D109" s="5"/>
      <c r="E109" s="5"/>
      <c r="F109" s="5"/>
      <c r="G109" s="5"/>
      <c r="H109" s="5"/>
      <c r="I109" s="5"/>
      <c r="J109" s="18"/>
      <c r="K109" s="18"/>
      <c r="L109" s="18"/>
      <c r="M109" s="18"/>
      <c r="N109" s="18"/>
    </row>
    <row r="110" spans="4:14" ht="12.75">
      <c r="D110" s="5"/>
      <c r="E110" s="5"/>
      <c r="F110" s="5"/>
      <c r="G110" s="5"/>
      <c r="H110" s="5"/>
      <c r="I110" s="5"/>
      <c r="J110" s="18"/>
      <c r="K110" s="18"/>
      <c r="L110" s="18"/>
      <c r="M110" s="18"/>
      <c r="N110" s="18"/>
    </row>
    <row r="111" spans="4:14" ht="12.75">
      <c r="D111" s="5"/>
      <c r="E111" s="5"/>
      <c r="F111" s="5"/>
      <c r="G111" s="5"/>
      <c r="H111" s="5"/>
      <c r="I111" s="5"/>
      <c r="J111" s="18"/>
      <c r="K111" s="18"/>
      <c r="L111" s="18"/>
      <c r="M111" s="18"/>
      <c r="N111" s="18"/>
    </row>
    <row r="112" spans="4:14" ht="12.75">
      <c r="D112" s="5"/>
      <c r="E112" s="5"/>
      <c r="F112" s="5"/>
      <c r="G112" s="5"/>
      <c r="H112" s="5"/>
      <c r="I112" s="5"/>
      <c r="J112" s="18"/>
      <c r="K112" s="18"/>
      <c r="L112" s="18"/>
      <c r="M112" s="18"/>
      <c r="N112" s="18"/>
    </row>
    <row r="113" spans="4:14" ht="12.75">
      <c r="D113" s="5"/>
      <c r="E113" s="5"/>
      <c r="F113" s="5"/>
      <c r="G113" s="5"/>
      <c r="H113" s="5"/>
      <c r="I113" s="5"/>
      <c r="J113" s="18"/>
      <c r="K113" s="18"/>
      <c r="L113" s="18"/>
      <c r="M113" s="18"/>
      <c r="N113" s="18"/>
    </row>
    <row r="114" spans="4:14" ht="12.75">
      <c r="D114" s="5"/>
      <c r="E114" s="5"/>
      <c r="F114" s="5"/>
      <c r="G114" s="5"/>
      <c r="H114" s="5"/>
      <c r="I114" s="5"/>
      <c r="J114" s="18"/>
      <c r="K114" s="18"/>
      <c r="L114" s="18"/>
      <c r="M114" s="18"/>
      <c r="N114" s="18"/>
    </row>
    <row r="115" spans="4:14" ht="12.75">
      <c r="D115" s="5"/>
      <c r="E115" s="5"/>
      <c r="F115" s="5"/>
      <c r="G115" s="5"/>
      <c r="H115" s="5"/>
      <c r="I115" s="5"/>
      <c r="J115" s="18"/>
      <c r="K115" s="18"/>
      <c r="L115" s="18"/>
      <c r="M115" s="18"/>
      <c r="N115" s="18"/>
    </row>
    <row r="116" spans="4:14" ht="12.75">
      <c r="D116" s="5"/>
      <c r="E116" s="5"/>
      <c r="F116" s="5"/>
      <c r="G116" s="5"/>
      <c r="H116" s="5"/>
      <c r="I116" s="5"/>
      <c r="J116" s="18"/>
      <c r="K116" s="18"/>
      <c r="L116" s="18"/>
      <c r="M116" s="18"/>
      <c r="N116" s="18"/>
    </row>
    <row r="117" spans="4:14" ht="12.75">
      <c r="D117" s="5"/>
      <c r="E117" s="5"/>
      <c r="F117" s="5"/>
      <c r="G117" s="5"/>
      <c r="H117" s="5"/>
      <c r="I117" s="5"/>
      <c r="J117" s="18"/>
      <c r="K117" s="18"/>
      <c r="L117" s="18"/>
      <c r="M117" s="18"/>
      <c r="N117" s="18"/>
    </row>
    <row r="118" spans="4:14" ht="12.75">
      <c r="D118" s="5"/>
      <c r="E118" s="5"/>
      <c r="F118" s="5"/>
      <c r="G118" s="5"/>
      <c r="H118" s="5"/>
      <c r="I118" s="5"/>
      <c r="J118" s="18"/>
      <c r="K118" s="18"/>
      <c r="L118" s="18"/>
      <c r="M118" s="18"/>
      <c r="N118" s="18"/>
    </row>
    <row r="119" spans="4:14" ht="12.75">
      <c r="D119" s="5"/>
      <c r="E119" s="5"/>
      <c r="F119" s="5"/>
      <c r="G119" s="5"/>
      <c r="H119" s="5"/>
      <c r="I119" s="5"/>
      <c r="J119" s="18"/>
      <c r="K119" s="18"/>
      <c r="L119" s="18"/>
      <c r="M119" s="18"/>
      <c r="N119" s="18"/>
    </row>
    <row r="120" spans="4:14" ht="12.75">
      <c r="D120" s="5"/>
      <c r="E120" s="5"/>
      <c r="F120" s="5"/>
      <c r="G120" s="5"/>
      <c r="H120" s="5"/>
      <c r="I120" s="5"/>
      <c r="J120" s="18"/>
      <c r="K120" s="18"/>
      <c r="L120" s="18"/>
      <c r="M120" s="18"/>
      <c r="N120" s="18"/>
    </row>
    <row r="121" spans="4:14" ht="12.75">
      <c r="D121" s="5"/>
      <c r="E121" s="5"/>
      <c r="F121" s="5"/>
      <c r="G121" s="5"/>
      <c r="H121" s="5"/>
      <c r="I121" s="5"/>
      <c r="J121" s="18"/>
      <c r="K121" s="18"/>
      <c r="L121" s="18"/>
      <c r="M121" s="18"/>
      <c r="N121" s="18"/>
    </row>
    <row r="122" spans="4:14" ht="12.75">
      <c r="D122" s="5"/>
      <c r="E122" s="5"/>
      <c r="F122" s="5"/>
      <c r="G122" s="5"/>
      <c r="H122" s="5"/>
      <c r="I122" s="5"/>
      <c r="J122" s="18"/>
      <c r="K122" s="18"/>
      <c r="L122" s="18"/>
      <c r="M122" s="18"/>
      <c r="N122" s="18"/>
    </row>
    <row r="123" spans="4:14" ht="12.75">
      <c r="D123" s="5"/>
      <c r="E123" s="5"/>
      <c r="F123" s="5"/>
      <c r="G123" s="5"/>
      <c r="H123" s="5"/>
      <c r="I123" s="5"/>
      <c r="J123" s="18"/>
      <c r="K123" s="18"/>
      <c r="L123" s="18"/>
      <c r="M123" s="18"/>
      <c r="N123" s="18"/>
    </row>
    <row r="124" spans="4:14" ht="12.75">
      <c r="D124" s="5"/>
      <c r="E124" s="5"/>
      <c r="F124" s="5"/>
      <c r="G124" s="5"/>
      <c r="H124" s="5"/>
      <c r="I124" s="5"/>
      <c r="J124" s="18"/>
      <c r="K124" s="18"/>
      <c r="L124" s="18"/>
      <c r="M124" s="18"/>
      <c r="N124" s="18"/>
    </row>
    <row r="125" spans="4:14" ht="12.75">
      <c r="D125" s="5"/>
      <c r="E125" s="5"/>
      <c r="F125" s="5"/>
      <c r="G125" s="5"/>
      <c r="H125" s="5"/>
      <c r="I125" s="5"/>
      <c r="J125" s="18"/>
      <c r="K125" s="18"/>
      <c r="L125" s="18"/>
      <c r="M125" s="18"/>
      <c r="N125" s="18"/>
    </row>
    <row r="126" spans="4:14" ht="12.75">
      <c r="D126" s="5"/>
      <c r="E126" s="5"/>
      <c r="F126" s="5"/>
      <c r="G126" s="5"/>
      <c r="H126" s="5"/>
      <c r="I126" s="5"/>
      <c r="J126" s="18"/>
      <c r="K126" s="18"/>
      <c r="L126" s="18"/>
      <c r="M126" s="18"/>
      <c r="N126" s="18"/>
    </row>
    <row r="127" spans="4:14" ht="12.75">
      <c r="D127" s="5"/>
      <c r="E127" s="5"/>
      <c r="F127" s="5"/>
      <c r="G127" s="5"/>
      <c r="H127" s="5"/>
      <c r="I127" s="5"/>
      <c r="J127" s="18"/>
      <c r="K127" s="18"/>
      <c r="L127" s="18"/>
      <c r="M127" s="18"/>
      <c r="N127" s="18"/>
    </row>
    <row r="128" spans="4:14" ht="12.75">
      <c r="D128" s="5"/>
      <c r="E128" s="5"/>
      <c r="F128" s="5"/>
      <c r="G128" s="5"/>
      <c r="H128" s="5"/>
      <c r="I128" s="5"/>
      <c r="J128" s="18"/>
      <c r="K128" s="18"/>
      <c r="L128" s="18"/>
      <c r="M128" s="18"/>
      <c r="N128" s="18"/>
    </row>
    <row r="129" spans="4:14" ht="12.75">
      <c r="D129" s="5"/>
      <c r="E129" s="5"/>
      <c r="F129" s="5"/>
      <c r="G129" s="5"/>
      <c r="H129" s="5"/>
      <c r="I129" s="5"/>
      <c r="J129" s="18"/>
      <c r="K129" s="18"/>
      <c r="L129" s="18"/>
      <c r="M129" s="18"/>
      <c r="N129" s="18"/>
    </row>
    <row r="130" spans="4:14" ht="12.75">
      <c r="D130" s="5"/>
      <c r="E130" s="5"/>
      <c r="F130" s="5"/>
      <c r="G130" s="5"/>
      <c r="H130" s="5"/>
      <c r="I130" s="5"/>
      <c r="J130" s="18"/>
      <c r="K130" s="18"/>
      <c r="L130" s="18"/>
      <c r="M130" s="18"/>
      <c r="N130" s="18"/>
    </row>
    <row r="131" spans="4:14" ht="12.75">
      <c r="D131" s="5"/>
      <c r="E131" s="5"/>
      <c r="F131" s="5"/>
      <c r="G131" s="5"/>
      <c r="H131" s="5"/>
      <c r="I131" s="5"/>
      <c r="J131" s="18"/>
      <c r="K131" s="18"/>
      <c r="L131" s="18"/>
      <c r="M131" s="18"/>
      <c r="N131" s="18"/>
    </row>
    <row r="132" spans="4:14" ht="12.75">
      <c r="D132" s="5"/>
      <c r="E132" s="5"/>
      <c r="F132" s="5"/>
      <c r="G132" s="5"/>
      <c r="H132" s="5"/>
      <c r="I132" s="5"/>
      <c r="J132" s="18"/>
      <c r="K132" s="18"/>
      <c r="L132" s="18"/>
      <c r="M132" s="18"/>
      <c r="N132" s="18"/>
    </row>
    <row r="133" spans="4:14" ht="12.75">
      <c r="D133" s="5"/>
      <c r="E133" s="5"/>
      <c r="F133" s="5"/>
      <c r="G133" s="5"/>
      <c r="H133" s="5"/>
      <c r="I133" s="5"/>
      <c r="J133" s="18"/>
      <c r="K133" s="18"/>
      <c r="L133" s="18"/>
      <c r="M133" s="18"/>
      <c r="N133" s="18"/>
    </row>
    <row r="134" spans="4:14" ht="12.75">
      <c r="D134" s="5"/>
      <c r="E134" s="5"/>
      <c r="F134" s="5"/>
      <c r="G134" s="5"/>
      <c r="H134" s="5"/>
      <c r="I134" s="5"/>
      <c r="J134" s="18"/>
      <c r="K134" s="18"/>
      <c r="L134" s="18"/>
      <c r="M134" s="18"/>
      <c r="N134" s="18"/>
    </row>
    <row r="135" spans="4:14" ht="12.75">
      <c r="D135" s="5"/>
      <c r="E135" s="5"/>
      <c r="F135" s="5"/>
      <c r="G135" s="5"/>
      <c r="H135" s="5"/>
      <c r="I135" s="5"/>
      <c r="J135" s="18"/>
      <c r="K135" s="18"/>
      <c r="L135" s="18"/>
      <c r="M135" s="18"/>
      <c r="N135" s="18"/>
    </row>
    <row r="136" spans="4:14" ht="12.75">
      <c r="D136" s="5"/>
      <c r="E136" s="5"/>
      <c r="F136" s="5"/>
      <c r="G136" s="5"/>
      <c r="H136" s="5"/>
      <c r="I136" s="5"/>
      <c r="J136" s="18"/>
      <c r="K136" s="18"/>
      <c r="L136" s="18"/>
      <c r="M136" s="18"/>
      <c r="N136" s="18"/>
    </row>
    <row r="137" spans="4:14" ht="12.75">
      <c r="D137" s="5"/>
      <c r="E137" s="5"/>
      <c r="F137" s="5"/>
      <c r="G137" s="5"/>
      <c r="H137" s="5"/>
      <c r="I137" s="5"/>
      <c r="J137" s="18"/>
      <c r="K137" s="18"/>
      <c r="L137" s="18"/>
      <c r="M137" s="18"/>
      <c r="N137" s="18"/>
    </row>
    <row r="138" spans="4:16" ht="12.75">
      <c r="D138" s="5"/>
      <c r="E138" s="5"/>
      <c r="F138" s="5"/>
      <c r="G138" s="5"/>
      <c r="H138" s="5"/>
      <c r="I138" s="5"/>
      <c r="J138" s="18"/>
      <c r="K138" s="18"/>
      <c r="L138" s="18"/>
      <c r="M138" s="18"/>
      <c r="N138" s="18"/>
      <c r="P138" s="2"/>
    </row>
    <row r="139" spans="4:14" ht="12.75">
      <c r="D139" s="5"/>
      <c r="E139" s="5"/>
      <c r="F139" s="5"/>
      <c r="G139" s="5"/>
      <c r="H139" s="5"/>
      <c r="I139" s="5"/>
      <c r="J139" s="18"/>
      <c r="K139" s="18"/>
      <c r="L139" s="18"/>
      <c r="M139" s="18"/>
      <c r="N139" s="18"/>
    </row>
    <row r="140" spans="4:14" ht="12.75">
      <c r="D140" s="5"/>
      <c r="E140" s="5"/>
      <c r="F140" s="5"/>
      <c r="G140" s="5"/>
      <c r="H140" s="5"/>
      <c r="I140" s="5"/>
      <c r="J140" s="18"/>
      <c r="K140" s="18"/>
      <c r="L140" s="18"/>
      <c r="M140" s="18"/>
      <c r="N140" s="18"/>
    </row>
    <row r="141" spans="4:14" ht="12.75">
      <c r="D141" s="5"/>
      <c r="E141" s="5"/>
      <c r="F141" s="5"/>
      <c r="G141" s="5"/>
      <c r="H141" s="5"/>
      <c r="I141" s="5"/>
      <c r="J141" s="18"/>
      <c r="K141" s="18"/>
      <c r="L141" s="18"/>
      <c r="M141" s="18"/>
      <c r="N141" s="18"/>
    </row>
    <row r="142" spans="2:14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ht="12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ht="12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2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2.7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2.7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2.7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2.7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2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2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5" s="2" customFormat="1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1:15" s="2" customFormat="1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1:15" s="2" customFormat="1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1:15" s="2" customFormat="1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1:15" s="2" customFormat="1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1:15" s="2" customFormat="1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s="2" customFormat="1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s="2" customFormat="1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s="2" customFormat="1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 s="2" customFormat="1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s="2" customFormat="1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1:15" s="2" customFormat="1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 s="2" customFormat="1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1:15" s="2" customFormat="1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1:15" s="2" customFormat="1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1:15" s="2" customFormat="1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1:15" s="2" customFormat="1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s="2" customFormat="1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s="2" customFormat="1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s="2" customFormat="1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s="2" customFormat="1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s="2" customFormat="1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s="2" customFormat="1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5" s="2" customFormat="1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5" s="2" customFormat="1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1:15" s="2" customFormat="1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1:15" s="2" customFormat="1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1:15" s="2" customFormat="1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1:15" s="2" customFormat="1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1:15" s="2" customFormat="1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1:15" s="2" customFormat="1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1:15" s="2" customFormat="1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1:15" s="2" customFormat="1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1:15" s="2" customFormat="1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1:15" s="2" customFormat="1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1:15" s="2" customFormat="1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1:15" s="2" customFormat="1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1:15" s="2" customFormat="1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1:15" s="2" customFormat="1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1:15" s="2" customFormat="1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1:15" s="2" customFormat="1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1:15" s="2" customFormat="1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1:15" s="2" customFormat="1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1:15" s="2" customFormat="1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1:15" s="2" customFormat="1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1:15" s="2" customFormat="1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1:15" s="2" customFormat="1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1:15" s="2" customFormat="1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1:15" s="2" customFormat="1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1:15" s="2" customFormat="1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1:15" s="2" customFormat="1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1:15" s="2" customFormat="1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1:15" s="2" customFormat="1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s="2" customFormat="1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s="2" customFormat="1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1:15" s="2" customFormat="1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1:15" s="2" customFormat="1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1:15" s="2" customFormat="1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s="2" customFormat="1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s="2" customFormat="1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s="2" customFormat="1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1:15" s="2" customFormat="1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1:15" s="2" customFormat="1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1:15" s="2" customFormat="1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1:15" s="2" customFormat="1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1:15" s="2" customFormat="1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1:15" s="2" customFormat="1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1:15" s="2" customFormat="1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1:15" s="2" customFormat="1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1:15" s="2" customFormat="1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1:15" s="2" customFormat="1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1:15" s="2" customFormat="1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1:15" s="2" customFormat="1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1:15" s="2" customFormat="1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1:15" s="2" customFormat="1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1:15" s="2" customFormat="1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1:15" s="2" customFormat="1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1:15" s="2" customFormat="1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1:15" s="2" customFormat="1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1:15" s="2" customFormat="1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1:15" s="2" customFormat="1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1:15" s="2" customFormat="1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1:15" s="2" customFormat="1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1:15" s="2" customFormat="1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1:15" s="2" customFormat="1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1:15" s="2" customFormat="1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1:15" s="2" customFormat="1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1:15" s="2" customFormat="1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1:15" s="2" customFormat="1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1:15" s="2" customFormat="1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1:15" s="2" customFormat="1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</row>
    <row r="257" spans="1:15" s="2" customFormat="1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1:15" s="2" customFormat="1" ht="12.75">
      <c r="A258" s="18"/>
      <c r="B258" s="18"/>
      <c r="C258" s="18"/>
      <c r="D258" s="19"/>
      <c r="E258" s="20"/>
      <c r="F258" s="20"/>
      <c r="G258" s="20"/>
      <c r="H258" s="20"/>
      <c r="I258" s="21"/>
      <c r="J258" s="18"/>
      <c r="K258" s="18"/>
      <c r="L258" s="18"/>
      <c r="M258" s="18"/>
      <c r="N258" s="18"/>
      <c r="O258" s="18"/>
    </row>
    <row r="259" spans="1:15" s="2" customFormat="1" ht="12.75">
      <c r="A259" s="18"/>
      <c r="B259" s="18"/>
      <c r="C259" s="18"/>
      <c r="D259" s="19"/>
      <c r="E259" s="20"/>
      <c r="F259" s="20"/>
      <c r="G259" s="20"/>
      <c r="H259" s="20"/>
      <c r="I259" s="21"/>
      <c r="J259" s="18"/>
      <c r="K259" s="18"/>
      <c r="L259" s="18"/>
      <c r="M259" s="18"/>
      <c r="N259" s="18"/>
      <c r="O259" s="18"/>
    </row>
    <row r="260" spans="1:15" s="2" customFormat="1" ht="12.75">
      <c r="A260" s="18"/>
      <c r="B260" s="18"/>
      <c r="C260" s="18"/>
      <c r="D260" s="19"/>
      <c r="E260" s="20"/>
      <c r="F260" s="20"/>
      <c r="G260" s="20"/>
      <c r="H260" s="20"/>
      <c r="I260" s="21"/>
      <c r="J260" s="18"/>
      <c r="K260" s="18"/>
      <c r="L260" s="18"/>
      <c r="M260" s="18"/>
      <c r="N260" s="18"/>
      <c r="O260" s="18"/>
    </row>
    <row r="261" spans="1:15" s="2" customFormat="1" ht="12.75">
      <c r="A261" s="18"/>
      <c r="B261" s="18"/>
      <c r="C261" s="18"/>
      <c r="D261" s="19"/>
      <c r="E261" s="20"/>
      <c r="F261" s="20"/>
      <c r="G261" s="20"/>
      <c r="H261" s="20"/>
      <c r="I261" s="21"/>
      <c r="J261" s="18"/>
      <c r="K261" s="18"/>
      <c r="L261" s="18"/>
      <c r="M261" s="18"/>
      <c r="N261" s="18"/>
      <c r="O261" s="18"/>
    </row>
    <row r="262" spans="1:15" s="2" customFormat="1" ht="12.75">
      <c r="A262" s="18"/>
      <c r="B262" s="18"/>
      <c r="C262" s="18"/>
      <c r="D262" s="19"/>
      <c r="E262" s="20"/>
      <c r="F262" s="20"/>
      <c r="G262" s="20"/>
      <c r="H262" s="20"/>
      <c r="I262" s="21"/>
      <c r="J262" s="18"/>
      <c r="K262" s="18"/>
      <c r="L262" s="18"/>
      <c r="M262" s="18"/>
      <c r="N262" s="18"/>
      <c r="O262" s="18"/>
    </row>
    <row r="263" spans="1:15" s="2" customFormat="1" ht="12.75">
      <c r="A263" s="18"/>
      <c r="B263" s="18"/>
      <c r="C263" s="18"/>
      <c r="D263" s="19"/>
      <c r="E263" s="20"/>
      <c r="F263" s="20"/>
      <c r="G263" s="20"/>
      <c r="H263" s="20"/>
      <c r="I263" s="21"/>
      <c r="J263" s="18"/>
      <c r="K263" s="18"/>
      <c r="L263" s="18"/>
      <c r="M263" s="18"/>
      <c r="N263" s="18"/>
      <c r="O263" s="18"/>
    </row>
    <row r="264" spans="1:15" s="2" customFormat="1" ht="12.75">
      <c r="A264" s="18"/>
      <c r="B264" s="18"/>
      <c r="C264" s="18"/>
      <c r="D264" s="19"/>
      <c r="E264" s="20"/>
      <c r="F264" s="20"/>
      <c r="G264" s="20"/>
      <c r="H264" s="20"/>
      <c r="I264" s="21"/>
      <c r="J264" s="18"/>
      <c r="K264" s="18"/>
      <c r="L264" s="18"/>
      <c r="M264" s="18"/>
      <c r="N264" s="18"/>
      <c r="O264" s="18"/>
    </row>
    <row r="265" spans="1:15" s="2" customFormat="1" ht="12.75">
      <c r="A265" s="18"/>
      <c r="B265" s="18"/>
      <c r="C265" s="18"/>
      <c r="D265" s="19"/>
      <c r="E265" s="20"/>
      <c r="F265" s="20"/>
      <c r="G265" s="20"/>
      <c r="H265" s="20"/>
      <c r="I265" s="21"/>
      <c r="J265" s="18"/>
      <c r="K265" s="18"/>
      <c r="L265" s="18"/>
      <c r="M265" s="18"/>
      <c r="N265" s="18"/>
      <c r="O265" s="18"/>
    </row>
    <row r="266" spans="1:15" s="2" customFormat="1" ht="12.75">
      <c r="A266" s="18"/>
      <c r="B266" s="18"/>
      <c r="C266" s="18"/>
      <c r="D266" s="19"/>
      <c r="E266" s="20"/>
      <c r="F266" s="20"/>
      <c r="G266" s="20"/>
      <c r="H266" s="20"/>
      <c r="I266" s="21"/>
      <c r="J266" s="18"/>
      <c r="K266" s="18"/>
      <c r="L266" s="18"/>
      <c r="M266" s="18"/>
      <c r="N266" s="18"/>
      <c r="O266" s="18"/>
    </row>
    <row r="267" spans="1:15" s="2" customFormat="1" ht="12.75">
      <c r="A267" s="18"/>
      <c r="B267" s="18"/>
      <c r="C267" s="18"/>
      <c r="D267" s="19"/>
      <c r="E267" s="20"/>
      <c r="F267" s="20"/>
      <c r="G267" s="20"/>
      <c r="H267" s="20"/>
      <c r="I267" s="21"/>
      <c r="J267" s="18"/>
      <c r="K267" s="18"/>
      <c r="L267" s="18"/>
      <c r="M267" s="18"/>
      <c r="N267" s="18"/>
      <c r="O267" s="18"/>
    </row>
    <row r="268" spans="1:15" s="2" customFormat="1" ht="12.75">
      <c r="A268" s="18"/>
      <c r="B268" s="18"/>
      <c r="C268" s="18"/>
      <c r="D268" s="19"/>
      <c r="E268" s="20"/>
      <c r="F268" s="20"/>
      <c r="G268" s="20"/>
      <c r="H268" s="20"/>
      <c r="I268" s="21"/>
      <c r="J268" s="18"/>
      <c r="K268" s="18"/>
      <c r="L268" s="18"/>
      <c r="M268" s="18"/>
      <c r="N268" s="18"/>
      <c r="O268" s="18"/>
    </row>
    <row r="269" spans="1:15" s="2" customFormat="1" ht="12.75">
      <c r="A269" s="18"/>
      <c r="B269" s="18"/>
      <c r="C269" s="18"/>
      <c r="D269" s="19"/>
      <c r="E269" s="20"/>
      <c r="F269" s="20"/>
      <c r="G269" s="20"/>
      <c r="H269" s="20"/>
      <c r="I269" s="21"/>
      <c r="J269" s="18"/>
      <c r="K269" s="18"/>
      <c r="L269" s="18"/>
      <c r="M269" s="18"/>
      <c r="N269" s="18"/>
      <c r="O269" s="18"/>
    </row>
    <row r="270" spans="1:15" s="2" customFormat="1" ht="12.75">
      <c r="A270" s="18"/>
      <c r="B270" s="18"/>
      <c r="C270" s="18"/>
      <c r="D270" s="19"/>
      <c r="E270" s="20"/>
      <c r="F270" s="20"/>
      <c r="G270" s="20"/>
      <c r="H270" s="20"/>
      <c r="I270" s="21"/>
      <c r="J270" s="18"/>
      <c r="K270" s="18"/>
      <c r="L270" s="18"/>
      <c r="M270" s="18"/>
      <c r="N270" s="18"/>
      <c r="O270" s="18"/>
    </row>
    <row r="271" spans="1:15" s="2" customFormat="1" ht="12.75">
      <c r="A271" s="18"/>
      <c r="B271" s="18"/>
      <c r="C271" s="18"/>
      <c r="D271" s="19"/>
      <c r="E271" s="20"/>
      <c r="F271" s="20"/>
      <c r="G271" s="20"/>
      <c r="H271" s="20"/>
      <c r="I271" s="21"/>
      <c r="J271" s="18"/>
      <c r="K271" s="18"/>
      <c r="L271" s="18"/>
      <c r="M271" s="18"/>
      <c r="N271" s="18"/>
      <c r="O271" s="18"/>
    </row>
    <row r="272" spans="1:15" s="2" customFormat="1" ht="12.75">
      <c r="A272" s="18"/>
      <c r="B272" s="18"/>
      <c r="C272" s="18"/>
      <c r="D272" s="19"/>
      <c r="E272" s="20"/>
      <c r="F272" s="20"/>
      <c r="G272" s="20"/>
      <c r="H272" s="20"/>
      <c r="I272" s="21"/>
      <c r="J272" s="18"/>
      <c r="K272" s="18"/>
      <c r="L272" s="18"/>
      <c r="M272" s="18"/>
      <c r="N272" s="18"/>
      <c r="O272" s="18"/>
    </row>
    <row r="273" spans="1:15" s="2" customFormat="1" ht="12.75">
      <c r="A273" s="18"/>
      <c r="B273" s="18"/>
      <c r="C273" s="18"/>
      <c r="D273" s="19"/>
      <c r="E273" s="20"/>
      <c r="F273" s="20"/>
      <c r="G273" s="20"/>
      <c r="H273" s="20"/>
      <c r="I273" s="21"/>
      <c r="J273" s="18"/>
      <c r="K273" s="18"/>
      <c r="L273" s="18"/>
      <c r="M273" s="18"/>
      <c r="N273" s="18"/>
      <c r="O273" s="18"/>
    </row>
    <row r="274" spans="1:15" s="2" customFormat="1" ht="12.75">
      <c r="A274" s="18"/>
      <c r="B274" s="18"/>
      <c r="C274" s="18"/>
      <c r="D274" s="19"/>
      <c r="E274" s="20"/>
      <c r="F274" s="20"/>
      <c r="G274" s="20"/>
      <c r="H274" s="20"/>
      <c r="I274" s="21"/>
      <c r="J274" s="18"/>
      <c r="K274" s="18"/>
      <c r="L274" s="18"/>
      <c r="M274" s="18"/>
      <c r="N274" s="18"/>
      <c r="O274" s="18"/>
    </row>
    <row r="275" spans="1:15" s="2" customFormat="1" ht="12.75">
      <c r="A275" s="18"/>
      <c r="B275" s="18"/>
      <c r="C275" s="18"/>
      <c r="D275" s="19"/>
      <c r="E275" s="20"/>
      <c r="F275" s="20"/>
      <c r="G275" s="20"/>
      <c r="H275" s="20"/>
      <c r="I275" s="21"/>
      <c r="J275" s="18"/>
      <c r="K275" s="18"/>
      <c r="L275" s="18"/>
      <c r="M275" s="18"/>
      <c r="N275" s="18"/>
      <c r="O275" s="18"/>
    </row>
    <row r="276" spans="1:15" s="2" customFormat="1" ht="12.75">
      <c r="A276" s="18"/>
      <c r="B276" s="18"/>
      <c r="C276" s="18"/>
      <c r="D276" s="19"/>
      <c r="E276" s="20"/>
      <c r="F276" s="20"/>
      <c r="G276" s="20"/>
      <c r="H276" s="20"/>
      <c r="I276" s="21"/>
      <c r="J276" s="18"/>
      <c r="K276" s="18"/>
      <c r="L276" s="18"/>
      <c r="M276" s="18"/>
      <c r="N276" s="18"/>
      <c r="O276" s="18"/>
    </row>
    <row r="277" spans="1:15" s="2" customFormat="1" ht="12.75">
      <c r="A277" s="18"/>
      <c r="B277" s="18"/>
      <c r="C277" s="18"/>
      <c r="D277" s="19"/>
      <c r="E277" s="20"/>
      <c r="F277" s="20"/>
      <c r="G277" s="20"/>
      <c r="H277" s="20"/>
      <c r="I277" s="21"/>
      <c r="J277" s="18"/>
      <c r="K277" s="18"/>
      <c r="L277" s="18"/>
      <c r="M277" s="18"/>
      <c r="N277" s="18"/>
      <c r="O277" s="18"/>
    </row>
    <row r="278" spans="1:15" s="2" customFormat="1" ht="12.75">
      <c r="A278" s="18"/>
      <c r="B278" s="18"/>
      <c r="C278" s="18"/>
      <c r="D278" s="19"/>
      <c r="E278" s="20"/>
      <c r="F278" s="20"/>
      <c r="G278" s="20"/>
      <c r="H278" s="20"/>
      <c r="I278" s="21"/>
      <c r="J278" s="18"/>
      <c r="K278" s="18"/>
      <c r="L278" s="18"/>
      <c r="M278" s="18"/>
      <c r="N278" s="18"/>
      <c r="O278" s="18"/>
    </row>
    <row r="279" spans="1:15" s="2" customFormat="1" ht="12.75">
      <c r="A279" s="18"/>
      <c r="B279" s="18"/>
      <c r="C279" s="18"/>
      <c r="D279" s="19"/>
      <c r="E279" s="20"/>
      <c r="F279" s="20"/>
      <c r="G279" s="20"/>
      <c r="H279" s="20"/>
      <c r="I279" s="21"/>
      <c r="J279" s="18"/>
      <c r="K279" s="18"/>
      <c r="L279" s="18"/>
      <c r="M279" s="18"/>
      <c r="N279" s="18"/>
      <c r="O279" s="18"/>
    </row>
    <row r="280" spans="1:15" s="2" customFormat="1" ht="12.75">
      <c r="A280" s="18"/>
      <c r="B280" s="18"/>
      <c r="C280" s="18"/>
      <c r="D280" s="19"/>
      <c r="E280" s="20"/>
      <c r="F280" s="20"/>
      <c r="G280" s="20"/>
      <c r="H280" s="20"/>
      <c r="I280" s="21"/>
      <c r="J280" s="18"/>
      <c r="K280" s="18"/>
      <c r="L280" s="18"/>
      <c r="M280" s="18"/>
      <c r="N280" s="18"/>
      <c r="O280" s="18"/>
    </row>
    <row r="281" spans="1:15" s="2" customFormat="1" ht="12.75">
      <c r="A281" s="18"/>
      <c r="B281" s="18"/>
      <c r="C281" s="18"/>
      <c r="D281" s="19"/>
      <c r="E281" s="20"/>
      <c r="F281" s="20"/>
      <c r="G281" s="20"/>
      <c r="H281" s="20"/>
      <c r="I281" s="21"/>
      <c r="J281" s="18"/>
      <c r="K281" s="18"/>
      <c r="L281" s="18"/>
      <c r="M281" s="18"/>
      <c r="N281" s="18"/>
      <c r="O281" s="18"/>
    </row>
    <row r="282" spans="1:15" s="2" customFormat="1" ht="12.75">
      <c r="A282" s="18"/>
      <c r="B282" s="18"/>
      <c r="C282" s="18"/>
      <c r="D282" s="19"/>
      <c r="E282" s="20"/>
      <c r="F282" s="20"/>
      <c r="G282" s="20"/>
      <c r="H282" s="20"/>
      <c r="I282" s="21"/>
      <c r="J282" s="18"/>
      <c r="K282" s="18"/>
      <c r="L282" s="18"/>
      <c r="M282" s="18"/>
      <c r="N282" s="18"/>
      <c r="O282" s="18"/>
    </row>
    <row r="283" spans="1:15" s="2" customFormat="1" ht="12.75">
      <c r="A283" s="18"/>
      <c r="B283" s="18"/>
      <c r="C283" s="18"/>
      <c r="D283" s="19"/>
      <c r="E283" s="20"/>
      <c r="F283" s="20"/>
      <c r="G283" s="20"/>
      <c r="H283" s="20"/>
      <c r="I283" s="21"/>
      <c r="J283" s="18"/>
      <c r="K283" s="18"/>
      <c r="L283" s="18"/>
      <c r="M283" s="18"/>
      <c r="N283" s="18"/>
      <c r="O283" s="18"/>
    </row>
    <row r="284" spans="1:15" s="2" customFormat="1" ht="12.75">
      <c r="A284" s="18"/>
      <c r="B284" s="18"/>
      <c r="C284" s="18"/>
      <c r="D284" s="19"/>
      <c r="E284" s="20"/>
      <c r="F284" s="20"/>
      <c r="G284" s="20"/>
      <c r="H284" s="20"/>
      <c r="I284" s="21"/>
      <c r="J284" s="18"/>
      <c r="K284" s="18"/>
      <c r="L284" s="18"/>
      <c r="M284" s="18"/>
      <c r="N284" s="18"/>
      <c r="O284" s="18"/>
    </row>
    <row r="285" spans="1:15" s="2" customFormat="1" ht="12.75">
      <c r="A285" s="18"/>
      <c r="B285" s="18"/>
      <c r="C285" s="18"/>
      <c r="D285" s="19"/>
      <c r="E285" s="20"/>
      <c r="F285" s="20"/>
      <c r="G285" s="20"/>
      <c r="H285" s="20"/>
      <c r="I285" s="21"/>
      <c r="J285" s="18"/>
      <c r="K285" s="18"/>
      <c r="L285" s="18"/>
      <c r="M285" s="18"/>
      <c r="N285" s="18"/>
      <c r="O285" s="18"/>
    </row>
    <row r="286" spans="1:15" s="2" customFormat="1" ht="12.75">
      <c r="A286" s="18"/>
      <c r="B286" s="18"/>
      <c r="C286" s="18"/>
      <c r="D286" s="19"/>
      <c r="E286" s="20"/>
      <c r="F286" s="20"/>
      <c r="G286" s="20"/>
      <c r="H286" s="20"/>
      <c r="I286" s="21"/>
      <c r="J286" s="18"/>
      <c r="K286" s="18"/>
      <c r="L286" s="18"/>
      <c r="M286" s="18"/>
      <c r="N286" s="18"/>
      <c r="O286" s="18"/>
    </row>
    <row r="287" spans="1:15" s="2" customFormat="1" ht="12.75">
      <c r="A287" s="18"/>
      <c r="B287" s="18"/>
      <c r="C287" s="18"/>
      <c r="D287" s="19"/>
      <c r="E287" s="20"/>
      <c r="F287" s="20"/>
      <c r="G287" s="20"/>
      <c r="H287" s="20"/>
      <c r="I287" s="21"/>
      <c r="J287" s="18"/>
      <c r="K287" s="18"/>
      <c r="L287" s="18"/>
      <c r="M287" s="18"/>
      <c r="N287" s="18"/>
      <c r="O287" s="18"/>
    </row>
    <row r="288" spans="1:15" s="2" customFormat="1" ht="12.75">
      <c r="A288" s="18"/>
      <c r="B288" s="18"/>
      <c r="C288" s="18"/>
      <c r="D288" s="19"/>
      <c r="E288" s="20"/>
      <c r="F288" s="20"/>
      <c r="G288" s="20"/>
      <c r="H288" s="20"/>
      <c r="I288" s="21"/>
      <c r="J288" s="18"/>
      <c r="K288" s="18"/>
      <c r="L288" s="18"/>
      <c r="M288" s="18"/>
      <c r="N288" s="18"/>
      <c r="O288" s="18"/>
    </row>
    <row r="289" spans="1:15" s="2" customFormat="1" ht="12.75">
      <c r="A289" s="18"/>
      <c r="B289" s="18"/>
      <c r="C289" s="18"/>
      <c r="D289" s="19"/>
      <c r="E289" s="20"/>
      <c r="F289" s="20"/>
      <c r="G289" s="20"/>
      <c r="H289" s="20"/>
      <c r="I289" s="21"/>
      <c r="J289" s="18"/>
      <c r="K289" s="18"/>
      <c r="L289" s="18"/>
      <c r="M289" s="18"/>
      <c r="N289" s="18"/>
      <c r="O289" s="18"/>
    </row>
    <row r="290" spans="1:15" s="2" customFormat="1" ht="12.75">
      <c r="A290" s="18"/>
      <c r="B290" s="18"/>
      <c r="C290" s="18"/>
      <c r="D290" s="19"/>
      <c r="E290" s="20"/>
      <c r="F290" s="20"/>
      <c r="G290" s="20"/>
      <c r="H290" s="20"/>
      <c r="I290" s="21"/>
      <c r="J290" s="18"/>
      <c r="K290" s="18"/>
      <c r="L290" s="18"/>
      <c r="M290" s="18"/>
      <c r="N290" s="18"/>
      <c r="O290" s="18"/>
    </row>
    <row r="291" spans="1:15" s="2" customFormat="1" ht="12.75">
      <c r="A291" s="18"/>
      <c r="B291" s="18"/>
      <c r="C291" s="18"/>
      <c r="D291" s="19"/>
      <c r="E291" s="20"/>
      <c r="F291" s="20"/>
      <c r="G291" s="20"/>
      <c r="H291" s="20"/>
      <c r="I291" s="21"/>
      <c r="J291" s="18"/>
      <c r="K291" s="18"/>
      <c r="L291" s="18"/>
      <c r="M291" s="18"/>
      <c r="N291" s="18"/>
      <c r="O291" s="18"/>
    </row>
    <row r="292" spans="1:15" s="2" customFormat="1" ht="12.75">
      <c r="A292" s="18"/>
      <c r="B292" s="18"/>
      <c r="C292" s="18"/>
      <c r="D292" s="19"/>
      <c r="E292" s="20"/>
      <c r="F292" s="20"/>
      <c r="G292" s="20"/>
      <c r="H292" s="20"/>
      <c r="I292" s="21"/>
      <c r="J292" s="18"/>
      <c r="K292" s="18"/>
      <c r="L292" s="18"/>
      <c r="M292" s="18"/>
      <c r="N292" s="18"/>
      <c r="O292" s="18"/>
    </row>
    <row r="293" spans="1:15" s="2" customFormat="1" ht="12.75">
      <c r="A293" s="18"/>
      <c r="B293" s="18"/>
      <c r="C293" s="18"/>
      <c r="D293" s="19"/>
      <c r="E293" s="20"/>
      <c r="F293" s="20"/>
      <c r="G293" s="20"/>
      <c r="H293" s="20"/>
      <c r="I293" s="21"/>
      <c r="J293" s="18"/>
      <c r="K293" s="18"/>
      <c r="L293" s="18"/>
      <c r="M293" s="18"/>
      <c r="N293" s="18"/>
      <c r="O293" s="18"/>
    </row>
    <row r="294" spans="1:15" s="2" customFormat="1" ht="12.75">
      <c r="A294" s="18"/>
      <c r="B294" s="18"/>
      <c r="C294" s="18"/>
      <c r="D294" s="19"/>
      <c r="E294" s="20"/>
      <c r="F294" s="20"/>
      <c r="G294" s="20"/>
      <c r="H294" s="20"/>
      <c r="I294" s="21"/>
      <c r="J294" s="18"/>
      <c r="K294" s="18"/>
      <c r="L294" s="18"/>
      <c r="M294" s="18"/>
      <c r="N294" s="18"/>
      <c r="O294" s="18"/>
    </row>
    <row r="295" spans="1:15" s="2" customFormat="1" ht="12.75">
      <c r="A295" s="18"/>
      <c r="B295" s="18"/>
      <c r="C295" s="18"/>
      <c r="D295" s="19"/>
      <c r="E295" s="20"/>
      <c r="F295" s="20"/>
      <c r="G295" s="20"/>
      <c r="H295" s="20"/>
      <c r="I295" s="21"/>
      <c r="J295" s="18"/>
      <c r="K295" s="18"/>
      <c r="L295" s="18"/>
      <c r="M295" s="18"/>
      <c r="N295" s="18"/>
      <c r="O295" s="18"/>
    </row>
    <row r="296" spans="1:15" s="2" customFormat="1" ht="12.75">
      <c r="A296" s="18"/>
      <c r="B296" s="18"/>
      <c r="C296" s="18"/>
      <c r="D296" s="19"/>
      <c r="E296" s="20"/>
      <c r="F296" s="20"/>
      <c r="G296" s="20"/>
      <c r="H296" s="20"/>
      <c r="I296" s="21"/>
      <c r="J296" s="18"/>
      <c r="K296" s="18"/>
      <c r="L296" s="18"/>
      <c r="M296" s="18"/>
      <c r="N296" s="18"/>
      <c r="O296" s="18"/>
    </row>
    <row r="297" spans="1:15" s="2" customFormat="1" ht="12.75">
      <c r="A297" s="18"/>
      <c r="B297" s="18"/>
      <c r="C297" s="18"/>
      <c r="D297" s="19"/>
      <c r="E297" s="20"/>
      <c r="F297" s="20"/>
      <c r="G297" s="20"/>
      <c r="H297" s="20"/>
      <c r="I297" s="21"/>
      <c r="J297" s="18"/>
      <c r="K297" s="18"/>
      <c r="L297" s="18"/>
      <c r="M297" s="18"/>
      <c r="N297" s="18"/>
      <c r="O297" s="18"/>
    </row>
    <row r="298" spans="1:15" s="2" customFormat="1" ht="12.75">
      <c r="A298" s="18"/>
      <c r="B298" s="18"/>
      <c r="C298" s="18"/>
      <c r="D298" s="19"/>
      <c r="E298" s="20"/>
      <c r="F298" s="20"/>
      <c r="G298" s="20"/>
      <c r="H298" s="20"/>
      <c r="I298" s="21"/>
      <c r="J298" s="18"/>
      <c r="K298" s="18"/>
      <c r="L298" s="18"/>
      <c r="M298" s="18"/>
      <c r="N298" s="18"/>
      <c r="O298" s="18"/>
    </row>
    <row r="299" spans="1:15" s="2" customFormat="1" ht="12.75">
      <c r="A299" s="18"/>
      <c r="B299" s="18"/>
      <c r="C299" s="18"/>
      <c r="D299" s="19"/>
      <c r="E299" s="20"/>
      <c r="F299" s="20"/>
      <c r="G299" s="20"/>
      <c r="H299" s="20"/>
      <c r="I299" s="21"/>
      <c r="J299" s="18"/>
      <c r="K299" s="18"/>
      <c r="L299" s="18"/>
      <c r="M299" s="18"/>
      <c r="N299" s="18"/>
      <c r="O299" s="18"/>
    </row>
    <row r="300" spans="1:15" s="2" customFormat="1" ht="12.75">
      <c r="A300" s="18"/>
      <c r="B300" s="18"/>
      <c r="C300" s="18"/>
      <c r="D300" s="19"/>
      <c r="E300" s="20"/>
      <c r="F300" s="20"/>
      <c r="G300" s="20"/>
      <c r="H300" s="20"/>
      <c r="I300" s="21"/>
      <c r="J300" s="18"/>
      <c r="K300" s="18"/>
      <c r="L300" s="18"/>
      <c r="M300" s="18"/>
      <c r="N300" s="18"/>
      <c r="O300" s="18"/>
    </row>
    <row r="301" spans="1:15" s="2" customFormat="1" ht="12.75">
      <c r="A301" s="18"/>
      <c r="B301" s="18"/>
      <c r="C301" s="18"/>
      <c r="D301" s="19"/>
      <c r="E301" s="20"/>
      <c r="F301" s="20"/>
      <c r="G301" s="20"/>
      <c r="H301" s="20"/>
      <c r="I301" s="21"/>
      <c r="J301" s="18"/>
      <c r="K301" s="18"/>
      <c r="L301" s="18"/>
      <c r="M301" s="18"/>
      <c r="N301" s="18"/>
      <c r="O301" s="18"/>
    </row>
    <row r="302" spans="1:15" s="2" customFormat="1" ht="12.75">
      <c r="A302" s="18"/>
      <c r="B302" s="18"/>
      <c r="C302" s="18"/>
      <c r="D302" s="19"/>
      <c r="E302" s="20"/>
      <c r="F302" s="20"/>
      <c r="G302" s="20"/>
      <c r="H302" s="20"/>
      <c r="I302" s="21"/>
      <c r="J302" s="18"/>
      <c r="K302" s="18"/>
      <c r="L302" s="18"/>
      <c r="M302" s="18"/>
      <c r="N302" s="18"/>
      <c r="O302" s="18"/>
    </row>
    <row r="303" spans="1:15" s="2" customFormat="1" ht="12.75">
      <c r="A303" s="18"/>
      <c r="B303" s="18"/>
      <c r="C303" s="18"/>
      <c r="D303" s="19"/>
      <c r="E303" s="20"/>
      <c r="F303" s="20"/>
      <c r="G303" s="20"/>
      <c r="H303" s="20"/>
      <c r="I303" s="21"/>
      <c r="J303" s="18"/>
      <c r="K303" s="18"/>
      <c r="L303" s="18"/>
      <c r="M303" s="18"/>
      <c r="N303" s="18"/>
      <c r="O303" s="18"/>
    </row>
    <row r="304" spans="1:15" s="2" customFormat="1" ht="12.75">
      <c r="A304" s="18"/>
      <c r="B304" s="18"/>
      <c r="C304" s="18"/>
      <c r="D304" s="19"/>
      <c r="E304" s="20"/>
      <c r="F304" s="20"/>
      <c r="G304" s="20"/>
      <c r="H304" s="20"/>
      <c r="I304" s="21"/>
      <c r="J304" s="18"/>
      <c r="K304" s="18"/>
      <c r="L304" s="18"/>
      <c r="M304" s="18"/>
      <c r="N304" s="18"/>
      <c r="O304" s="18"/>
    </row>
    <row r="305" spans="1:15" s="2" customFormat="1" ht="12.75">
      <c r="A305" s="18"/>
      <c r="B305" s="18"/>
      <c r="C305" s="18"/>
      <c r="D305" s="19"/>
      <c r="E305" s="20"/>
      <c r="F305" s="20"/>
      <c r="G305" s="20"/>
      <c r="H305" s="20"/>
      <c r="I305" s="21"/>
      <c r="J305" s="18"/>
      <c r="K305" s="18"/>
      <c r="L305" s="18"/>
      <c r="M305" s="18"/>
      <c r="N305" s="18"/>
      <c r="O305" s="18"/>
    </row>
    <row r="306" spans="1:15" s="2" customFormat="1" ht="12.75">
      <c r="A306" s="18"/>
      <c r="B306" s="18"/>
      <c r="C306" s="18"/>
      <c r="D306" s="19"/>
      <c r="E306" s="20"/>
      <c r="F306" s="20"/>
      <c r="G306" s="20"/>
      <c r="H306" s="20"/>
      <c r="I306" s="21"/>
      <c r="J306" s="18"/>
      <c r="K306" s="18"/>
      <c r="L306" s="18"/>
      <c r="M306" s="18"/>
      <c r="N306" s="18"/>
      <c r="O306" s="18"/>
    </row>
    <row r="307" spans="1:15" s="2" customFormat="1" ht="12.75">
      <c r="A307" s="18"/>
      <c r="B307" s="18"/>
      <c r="C307" s="18"/>
      <c r="D307" s="19"/>
      <c r="E307" s="20"/>
      <c r="F307" s="20"/>
      <c r="G307" s="20"/>
      <c r="H307" s="20"/>
      <c r="I307" s="21"/>
      <c r="J307" s="18"/>
      <c r="K307" s="18"/>
      <c r="L307" s="18"/>
      <c r="M307" s="18"/>
      <c r="N307" s="18"/>
      <c r="O307" s="18"/>
    </row>
    <row r="308" spans="1:15" s="2" customFormat="1" ht="12.75">
      <c r="A308" s="18"/>
      <c r="B308" s="18"/>
      <c r="C308" s="18"/>
      <c r="D308" s="19"/>
      <c r="E308" s="20"/>
      <c r="F308" s="20"/>
      <c r="G308" s="20"/>
      <c r="H308" s="20"/>
      <c r="I308" s="21"/>
      <c r="J308" s="18"/>
      <c r="K308" s="18"/>
      <c r="L308" s="18"/>
      <c r="M308" s="18"/>
      <c r="N308" s="18"/>
      <c r="O308" s="18"/>
    </row>
    <row r="309" spans="1:15" s="2" customFormat="1" ht="12.75">
      <c r="A309" s="18"/>
      <c r="B309" s="18"/>
      <c r="C309" s="18"/>
      <c r="D309" s="19"/>
      <c r="E309" s="20"/>
      <c r="F309" s="20"/>
      <c r="G309" s="20"/>
      <c r="H309" s="20"/>
      <c r="I309" s="21"/>
      <c r="J309" s="18"/>
      <c r="K309" s="18"/>
      <c r="L309" s="18"/>
      <c r="M309" s="18"/>
      <c r="N309" s="18"/>
      <c r="O309" s="18"/>
    </row>
    <row r="310" spans="1:15" s="2" customFormat="1" ht="12.75">
      <c r="A310" s="18"/>
      <c r="B310" s="18"/>
      <c r="C310" s="18"/>
      <c r="D310" s="19"/>
      <c r="E310" s="20"/>
      <c r="F310" s="20"/>
      <c r="G310" s="20"/>
      <c r="H310" s="20"/>
      <c r="I310" s="21"/>
      <c r="J310" s="18"/>
      <c r="K310" s="18"/>
      <c r="L310" s="18"/>
      <c r="M310" s="18"/>
      <c r="N310" s="18"/>
      <c r="O310" s="18"/>
    </row>
    <row r="311" spans="1:15" s="2" customFormat="1" ht="12.75">
      <c r="A311" s="18"/>
      <c r="B311" s="18"/>
      <c r="C311" s="18"/>
      <c r="D311" s="19"/>
      <c r="E311" s="20"/>
      <c r="F311" s="20"/>
      <c r="G311" s="20"/>
      <c r="H311" s="20"/>
      <c r="I311" s="21"/>
      <c r="J311" s="18"/>
      <c r="K311" s="18"/>
      <c r="L311" s="18"/>
      <c r="M311" s="18"/>
      <c r="N311" s="18"/>
      <c r="O311" s="18"/>
    </row>
    <row r="312" spans="1:15" s="2" customFormat="1" ht="12.75">
      <c r="A312" s="18"/>
      <c r="B312" s="18"/>
      <c r="C312" s="18"/>
      <c r="D312" s="19"/>
      <c r="E312" s="20"/>
      <c r="F312" s="20"/>
      <c r="G312" s="20"/>
      <c r="H312" s="20"/>
      <c r="I312" s="21"/>
      <c r="J312" s="18"/>
      <c r="K312" s="18"/>
      <c r="L312" s="18"/>
      <c r="M312" s="18"/>
      <c r="N312" s="18"/>
      <c r="O312" s="18"/>
    </row>
    <row r="313" spans="1:15" s="2" customFormat="1" ht="12.75">
      <c r="A313" s="18"/>
      <c r="B313" s="18"/>
      <c r="C313" s="18"/>
      <c r="D313" s="19"/>
      <c r="E313" s="20"/>
      <c r="F313" s="20"/>
      <c r="G313" s="20"/>
      <c r="H313" s="20"/>
      <c r="I313" s="21"/>
      <c r="J313" s="18"/>
      <c r="K313" s="18"/>
      <c r="L313" s="18"/>
      <c r="M313" s="18"/>
      <c r="N313" s="18"/>
      <c r="O313" s="18"/>
    </row>
    <row r="314" spans="1:15" s="2" customFormat="1" ht="12.75">
      <c r="A314" s="18"/>
      <c r="B314" s="18"/>
      <c r="C314" s="18"/>
      <c r="D314" s="19"/>
      <c r="E314" s="20"/>
      <c r="F314" s="20"/>
      <c r="G314" s="20"/>
      <c r="H314" s="20"/>
      <c r="I314" s="21"/>
      <c r="J314" s="18"/>
      <c r="K314" s="18"/>
      <c r="L314" s="18"/>
      <c r="M314" s="18"/>
      <c r="N314" s="18"/>
      <c r="O314" s="18"/>
    </row>
    <row r="315" spans="1:15" s="2" customFormat="1" ht="12.75">
      <c r="A315" s="18"/>
      <c r="B315" s="18"/>
      <c r="C315" s="18"/>
      <c r="D315" s="19"/>
      <c r="E315" s="20"/>
      <c r="F315" s="20"/>
      <c r="G315" s="20"/>
      <c r="H315" s="20"/>
      <c r="I315" s="21"/>
      <c r="J315" s="18"/>
      <c r="K315" s="18"/>
      <c r="L315" s="18"/>
      <c r="M315" s="18"/>
      <c r="N315" s="18"/>
      <c r="O315" s="18"/>
    </row>
    <row r="316" spans="1:15" s="2" customFormat="1" ht="12.75">
      <c r="A316" s="18"/>
      <c r="B316" s="18"/>
      <c r="C316" s="18"/>
      <c r="D316" s="19"/>
      <c r="E316" s="20"/>
      <c r="F316" s="20"/>
      <c r="G316" s="20"/>
      <c r="H316" s="20"/>
      <c r="I316" s="21"/>
      <c r="J316" s="18"/>
      <c r="K316" s="18"/>
      <c r="L316" s="18"/>
      <c r="M316" s="18"/>
      <c r="N316" s="18"/>
      <c r="O316" s="18"/>
    </row>
    <row r="317" spans="1:15" s="2" customFormat="1" ht="12.75">
      <c r="A317" s="18"/>
      <c r="B317" s="18"/>
      <c r="C317" s="18"/>
      <c r="D317" s="19"/>
      <c r="E317" s="20"/>
      <c r="F317" s="20"/>
      <c r="G317" s="20"/>
      <c r="H317" s="20"/>
      <c r="I317" s="21"/>
      <c r="J317" s="18"/>
      <c r="K317" s="18"/>
      <c r="L317" s="18"/>
      <c r="M317" s="18"/>
      <c r="N317" s="18"/>
      <c r="O317" s="18"/>
    </row>
    <row r="318" spans="1:15" s="2" customFormat="1" ht="12.75">
      <c r="A318" s="18"/>
      <c r="B318" s="18"/>
      <c r="C318" s="18"/>
      <c r="D318" s="19"/>
      <c r="E318" s="20"/>
      <c r="F318" s="20"/>
      <c r="G318" s="20"/>
      <c r="H318" s="20"/>
      <c r="I318" s="21"/>
      <c r="J318" s="18"/>
      <c r="K318" s="18"/>
      <c r="L318" s="18"/>
      <c r="M318" s="18"/>
      <c r="N318" s="18"/>
      <c r="O318" s="18"/>
    </row>
    <row r="319" spans="1:15" s="2" customFormat="1" ht="12.75">
      <c r="A319" s="18"/>
      <c r="B319" s="18"/>
      <c r="C319" s="18"/>
      <c r="D319" s="19"/>
      <c r="E319" s="20"/>
      <c r="F319" s="20"/>
      <c r="G319" s="20"/>
      <c r="H319" s="20"/>
      <c r="I319" s="21"/>
      <c r="J319" s="18"/>
      <c r="K319" s="18"/>
      <c r="L319" s="18"/>
      <c r="M319" s="18"/>
      <c r="N319" s="18"/>
      <c r="O319" s="18"/>
    </row>
    <row r="320" spans="1:15" s="2" customFormat="1" ht="12.75">
      <c r="A320" s="18"/>
      <c r="B320" s="18"/>
      <c r="C320" s="18"/>
      <c r="D320" s="19"/>
      <c r="E320" s="20"/>
      <c r="F320" s="20"/>
      <c r="G320" s="20"/>
      <c r="H320" s="20"/>
      <c r="I320" s="21"/>
      <c r="J320" s="18"/>
      <c r="K320" s="18"/>
      <c r="L320" s="18"/>
      <c r="M320" s="18"/>
      <c r="N320" s="18"/>
      <c r="O320" s="18"/>
    </row>
    <row r="321" spans="1:15" s="2" customFormat="1" ht="12.75">
      <c r="A321" s="18"/>
      <c r="B321" s="18"/>
      <c r="C321" s="18"/>
      <c r="D321" s="19"/>
      <c r="E321" s="20"/>
      <c r="F321" s="20"/>
      <c r="G321" s="20"/>
      <c r="H321" s="20"/>
      <c r="I321" s="21"/>
      <c r="J321" s="18"/>
      <c r="K321" s="18"/>
      <c r="L321" s="18"/>
      <c r="M321" s="18"/>
      <c r="N321" s="18"/>
      <c r="O321" s="18"/>
    </row>
    <row r="322" spans="1:15" s="2" customFormat="1" ht="12.75">
      <c r="A322" s="18"/>
      <c r="B322" s="18"/>
      <c r="C322" s="18"/>
      <c r="D322" s="19"/>
      <c r="E322" s="20"/>
      <c r="F322" s="20"/>
      <c r="G322" s="20"/>
      <c r="H322" s="20"/>
      <c r="I322" s="21"/>
      <c r="J322" s="18"/>
      <c r="K322" s="18"/>
      <c r="L322" s="18"/>
      <c r="M322" s="18"/>
      <c r="N322" s="18"/>
      <c r="O322" s="18"/>
    </row>
    <row r="323" spans="1:15" s="2" customFormat="1" ht="12.75">
      <c r="A323" s="18"/>
      <c r="B323" s="18"/>
      <c r="C323" s="18"/>
      <c r="D323" s="19"/>
      <c r="E323" s="20"/>
      <c r="F323" s="20"/>
      <c r="G323" s="20"/>
      <c r="H323" s="20"/>
      <c r="I323" s="21"/>
      <c r="J323" s="18"/>
      <c r="K323" s="18"/>
      <c r="L323" s="18"/>
      <c r="M323" s="18"/>
      <c r="N323" s="18"/>
      <c r="O323" s="18"/>
    </row>
    <row r="324" spans="1:15" s="2" customFormat="1" ht="12.75">
      <c r="A324" s="18"/>
      <c r="B324" s="18"/>
      <c r="C324" s="18"/>
      <c r="D324" s="19"/>
      <c r="E324" s="20"/>
      <c r="F324" s="20"/>
      <c r="G324" s="20"/>
      <c r="H324" s="20"/>
      <c r="I324" s="21"/>
      <c r="J324" s="18"/>
      <c r="K324" s="18"/>
      <c r="L324" s="18"/>
      <c r="M324" s="18"/>
      <c r="N324" s="18"/>
      <c r="O324" s="18"/>
    </row>
    <row r="325" spans="1:15" s="2" customFormat="1" ht="12.75">
      <c r="A325" s="18"/>
      <c r="B325" s="18"/>
      <c r="C325" s="18"/>
      <c r="D325" s="19"/>
      <c r="E325" s="20"/>
      <c r="F325" s="20"/>
      <c r="G325" s="20"/>
      <c r="H325" s="20"/>
      <c r="I325" s="21"/>
      <c r="J325" s="18"/>
      <c r="K325" s="18"/>
      <c r="L325" s="18"/>
      <c r="M325" s="18"/>
      <c r="N325" s="18"/>
      <c r="O325" s="18"/>
    </row>
    <row r="326" spans="1:15" s="2" customFormat="1" ht="12.75">
      <c r="A326" s="18"/>
      <c r="B326" s="18"/>
      <c r="C326" s="18"/>
      <c r="D326" s="19"/>
      <c r="E326" s="20"/>
      <c r="F326" s="20"/>
      <c r="G326" s="20"/>
      <c r="H326" s="20"/>
      <c r="I326" s="21"/>
      <c r="J326" s="18"/>
      <c r="K326" s="18"/>
      <c r="L326" s="18"/>
      <c r="M326" s="18"/>
      <c r="N326" s="18"/>
      <c r="O326" s="18"/>
    </row>
    <row r="327" spans="1:15" s="2" customFormat="1" ht="12.75">
      <c r="A327" s="18"/>
      <c r="B327" s="18"/>
      <c r="C327" s="18"/>
      <c r="D327" s="19"/>
      <c r="E327" s="20"/>
      <c r="F327" s="20"/>
      <c r="G327" s="20"/>
      <c r="H327" s="20"/>
      <c r="I327" s="21"/>
      <c r="J327" s="18"/>
      <c r="K327" s="18"/>
      <c r="L327" s="18"/>
      <c r="M327" s="18"/>
      <c r="N327" s="18"/>
      <c r="O327" s="18"/>
    </row>
    <row r="328" spans="1:15" s="2" customFormat="1" ht="12.75">
      <c r="A328" s="18"/>
      <c r="B328" s="18"/>
      <c r="C328" s="18"/>
      <c r="D328" s="19"/>
      <c r="E328" s="20"/>
      <c r="F328" s="20"/>
      <c r="G328" s="20"/>
      <c r="H328" s="20"/>
      <c r="I328" s="21"/>
      <c r="J328" s="18"/>
      <c r="K328" s="18"/>
      <c r="L328" s="18"/>
      <c r="M328" s="18"/>
      <c r="N328" s="18"/>
      <c r="O328" s="18"/>
    </row>
    <row r="329" spans="1:15" s="2" customFormat="1" ht="12.75">
      <c r="A329" s="18"/>
      <c r="B329" s="18"/>
      <c r="C329" s="18"/>
      <c r="D329" s="19"/>
      <c r="E329" s="20"/>
      <c r="F329" s="20"/>
      <c r="G329" s="20"/>
      <c r="H329" s="20"/>
      <c r="I329" s="21"/>
      <c r="J329" s="18"/>
      <c r="K329" s="18"/>
      <c r="L329" s="18"/>
      <c r="M329" s="18"/>
      <c r="N329" s="18"/>
      <c r="O329" s="18"/>
    </row>
    <row r="330" spans="1:15" s="2" customFormat="1" ht="12.75">
      <c r="A330" s="18"/>
      <c r="B330" s="18"/>
      <c r="C330" s="18"/>
      <c r="D330" s="19"/>
      <c r="E330" s="20"/>
      <c r="F330" s="20"/>
      <c r="G330" s="20"/>
      <c r="H330" s="20"/>
      <c r="I330" s="21"/>
      <c r="J330" s="18"/>
      <c r="K330" s="18"/>
      <c r="L330" s="18"/>
      <c r="M330" s="18"/>
      <c r="N330" s="18"/>
      <c r="O330" s="18"/>
    </row>
    <row r="331" spans="1:15" s="2" customFormat="1" ht="12.75">
      <c r="A331" s="18"/>
      <c r="B331" s="18"/>
      <c r="C331" s="18"/>
      <c r="D331" s="19"/>
      <c r="E331" s="20"/>
      <c r="F331" s="20"/>
      <c r="G331" s="20"/>
      <c r="H331" s="20"/>
      <c r="I331" s="21"/>
      <c r="J331" s="18"/>
      <c r="K331" s="18"/>
      <c r="L331" s="18"/>
      <c r="M331" s="18"/>
      <c r="N331" s="18"/>
      <c r="O331" s="18"/>
    </row>
    <row r="332" spans="1:15" s="2" customFormat="1" ht="12.75">
      <c r="A332" s="18"/>
      <c r="B332" s="18"/>
      <c r="C332" s="18"/>
      <c r="D332" s="19"/>
      <c r="E332" s="20"/>
      <c r="F332" s="20"/>
      <c r="G332" s="20"/>
      <c r="H332" s="20"/>
      <c r="I332" s="21"/>
      <c r="J332" s="18"/>
      <c r="K332" s="18"/>
      <c r="L332" s="18"/>
      <c r="M332" s="18"/>
      <c r="N332" s="18"/>
      <c r="O332" s="18"/>
    </row>
    <row r="333" spans="1:15" s="2" customFormat="1" ht="12.75">
      <c r="A333" s="18"/>
      <c r="B333" s="18"/>
      <c r="C333" s="18"/>
      <c r="D333" s="19"/>
      <c r="E333" s="20"/>
      <c r="F333" s="20"/>
      <c r="G333" s="20"/>
      <c r="H333" s="20"/>
      <c r="I333" s="21"/>
      <c r="J333" s="18"/>
      <c r="K333" s="18"/>
      <c r="L333" s="18"/>
      <c r="M333" s="18"/>
      <c r="N333" s="18"/>
      <c r="O333" s="18"/>
    </row>
    <row r="334" spans="1:15" s="2" customFormat="1" ht="12.75">
      <c r="A334" s="18"/>
      <c r="B334" s="18"/>
      <c r="C334" s="18"/>
      <c r="D334" s="19"/>
      <c r="E334" s="20"/>
      <c r="F334" s="20"/>
      <c r="G334" s="20"/>
      <c r="H334" s="20"/>
      <c r="I334" s="21"/>
      <c r="J334" s="18"/>
      <c r="K334" s="18"/>
      <c r="L334" s="18"/>
      <c r="M334" s="18"/>
      <c r="N334" s="18"/>
      <c r="O334" s="18"/>
    </row>
    <row r="335" spans="1:15" s="2" customFormat="1" ht="12.75">
      <c r="A335" s="18"/>
      <c r="B335" s="18"/>
      <c r="C335" s="18"/>
      <c r="D335" s="19"/>
      <c r="E335" s="20"/>
      <c r="F335" s="20"/>
      <c r="G335" s="20"/>
      <c r="H335" s="20"/>
      <c r="I335" s="21"/>
      <c r="J335" s="18"/>
      <c r="K335" s="18"/>
      <c r="L335" s="18"/>
      <c r="M335" s="18"/>
      <c r="N335" s="18"/>
      <c r="O335" s="18"/>
    </row>
    <row r="336" spans="1:15" s="2" customFormat="1" ht="12.75">
      <c r="A336" s="18"/>
      <c r="B336" s="18"/>
      <c r="C336" s="18"/>
      <c r="D336" s="19"/>
      <c r="E336" s="20"/>
      <c r="F336" s="20"/>
      <c r="G336" s="20"/>
      <c r="H336" s="20"/>
      <c r="I336" s="21"/>
      <c r="J336" s="18"/>
      <c r="K336" s="18"/>
      <c r="L336" s="18"/>
      <c r="M336" s="18"/>
      <c r="N336" s="18"/>
      <c r="O336" s="18"/>
    </row>
    <row r="337" spans="1:15" s="2" customFormat="1" ht="12.75">
      <c r="A337" s="18"/>
      <c r="B337" s="18"/>
      <c r="C337" s="18"/>
      <c r="D337" s="19"/>
      <c r="E337" s="20"/>
      <c r="F337" s="20"/>
      <c r="G337" s="20"/>
      <c r="H337" s="20"/>
      <c r="I337" s="21"/>
      <c r="J337" s="18"/>
      <c r="K337" s="18"/>
      <c r="L337" s="18"/>
      <c r="M337" s="18"/>
      <c r="N337" s="18"/>
      <c r="O337" s="18"/>
    </row>
    <row r="338" spans="1:15" s="2" customFormat="1" ht="12.75">
      <c r="A338" s="18"/>
      <c r="B338" s="18"/>
      <c r="C338" s="18"/>
      <c r="D338" s="19"/>
      <c r="E338" s="20"/>
      <c r="F338" s="20"/>
      <c r="G338" s="20"/>
      <c r="H338" s="20"/>
      <c r="I338" s="21"/>
      <c r="J338" s="18"/>
      <c r="K338" s="18"/>
      <c r="L338" s="18"/>
      <c r="M338" s="18"/>
      <c r="N338" s="18"/>
      <c r="O338" s="18"/>
    </row>
    <row r="339" spans="1:15" s="2" customFormat="1" ht="12.75">
      <c r="A339" s="18"/>
      <c r="B339" s="18"/>
      <c r="C339" s="18"/>
      <c r="D339" s="19"/>
      <c r="E339" s="20"/>
      <c r="F339" s="20"/>
      <c r="G339" s="20"/>
      <c r="H339" s="20"/>
      <c r="I339" s="21"/>
      <c r="J339" s="18"/>
      <c r="K339" s="18"/>
      <c r="L339" s="18"/>
      <c r="M339" s="18"/>
      <c r="N339" s="18"/>
      <c r="O339" s="18"/>
    </row>
    <row r="340" spans="1:15" s="2" customFormat="1" ht="12.75">
      <c r="A340" s="18"/>
      <c r="B340" s="18"/>
      <c r="C340" s="18"/>
      <c r="D340" s="19"/>
      <c r="E340" s="20"/>
      <c r="F340" s="20"/>
      <c r="G340" s="20"/>
      <c r="H340" s="20"/>
      <c r="I340" s="21"/>
      <c r="J340" s="18"/>
      <c r="K340" s="18"/>
      <c r="L340" s="18"/>
      <c r="M340" s="18"/>
      <c r="N340" s="18"/>
      <c r="O340" s="18"/>
    </row>
    <row r="341" spans="1:15" s="2" customFormat="1" ht="12.75">
      <c r="A341" s="18"/>
      <c r="B341" s="18"/>
      <c r="C341" s="18"/>
      <c r="D341" s="19"/>
      <c r="E341" s="20"/>
      <c r="F341" s="20"/>
      <c r="G341" s="20"/>
      <c r="H341" s="20"/>
      <c r="I341" s="21"/>
      <c r="J341" s="18"/>
      <c r="K341" s="18"/>
      <c r="L341" s="18"/>
      <c r="M341" s="18"/>
      <c r="N341" s="18"/>
      <c r="O341" s="18"/>
    </row>
    <row r="342" spans="1:15" s="2" customFormat="1" ht="12.75">
      <c r="A342" s="18"/>
      <c r="B342" s="18"/>
      <c r="C342" s="18"/>
      <c r="D342" s="19"/>
      <c r="E342" s="20"/>
      <c r="F342" s="20"/>
      <c r="G342" s="20"/>
      <c r="H342" s="20"/>
      <c r="I342" s="21"/>
      <c r="J342" s="18"/>
      <c r="K342" s="18"/>
      <c r="L342" s="18"/>
      <c r="M342" s="18"/>
      <c r="N342" s="18"/>
      <c r="O342" s="18"/>
    </row>
    <row r="343" spans="1:15" s="2" customFormat="1" ht="12.75">
      <c r="A343" s="18"/>
      <c r="B343" s="18"/>
      <c r="C343" s="18"/>
      <c r="D343" s="19"/>
      <c r="E343" s="20"/>
      <c r="F343" s="20"/>
      <c r="G343" s="20"/>
      <c r="H343" s="20"/>
      <c r="I343" s="21"/>
      <c r="J343" s="18"/>
      <c r="K343" s="18"/>
      <c r="L343" s="18"/>
      <c r="M343" s="18"/>
      <c r="N343" s="18"/>
      <c r="O343" s="18"/>
    </row>
    <row r="344" spans="1:15" s="2" customFormat="1" ht="12.75">
      <c r="A344" s="18"/>
      <c r="B344" s="18"/>
      <c r="C344" s="18"/>
      <c r="D344" s="19"/>
      <c r="E344" s="20"/>
      <c r="F344" s="20"/>
      <c r="G344" s="20"/>
      <c r="H344" s="20"/>
      <c r="I344" s="21"/>
      <c r="J344" s="18"/>
      <c r="K344" s="18"/>
      <c r="L344" s="18"/>
      <c r="M344" s="18"/>
      <c r="N344" s="18"/>
      <c r="O344" s="18"/>
    </row>
    <row r="345" spans="1:15" s="2" customFormat="1" ht="12.75">
      <c r="A345" s="18"/>
      <c r="B345" s="18"/>
      <c r="C345" s="18"/>
      <c r="D345" s="19"/>
      <c r="E345" s="20"/>
      <c r="F345" s="20"/>
      <c r="G345" s="20"/>
      <c r="H345" s="20"/>
      <c r="I345" s="21"/>
      <c r="J345" s="18"/>
      <c r="K345" s="18"/>
      <c r="L345" s="18"/>
      <c r="M345" s="18"/>
      <c r="N345" s="18"/>
      <c r="O345" s="18"/>
    </row>
    <row r="346" spans="1:15" s="2" customFormat="1" ht="12.75">
      <c r="A346" s="18"/>
      <c r="B346" s="18"/>
      <c r="C346" s="18"/>
      <c r="D346" s="19"/>
      <c r="E346" s="20"/>
      <c r="F346" s="20"/>
      <c r="G346" s="20"/>
      <c r="H346" s="20"/>
      <c r="I346" s="21"/>
      <c r="J346" s="18"/>
      <c r="K346" s="18"/>
      <c r="L346" s="18"/>
      <c r="M346" s="18"/>
      <c r="N346" s="18"/>
      <c r="O346" s="18"/>
    </row>
    <row r="347" spans="1:15" s="2" customFormat="1" ht="12.75">
      <c r="A347" s="18"/>
      <c r="B347" s="18"/>
      <c r="C347" s="18"/>
      <c r="D347" s="19"/>
      <c r="E347" s="20"/>
      <c r="F347" s="20"/>
      <c r="G347" s="20"/>
      <c r="H347" s="20"/>
      <c r="I347" s="21"/>
      <c r="J347" s="18"/>
      <c r="K347" s="18"/>
      <c r="L347" s="18"/>
      <c r="M347" s="18"/>
      <c r="N347" s="18"/>
      <c r="O347" s="18"/>
    </row>
    <row r="348" spans="1:15" s="2" customFormat="1" ht="12.75">
      <c r="A348" s="18"/>
      <c r="B348" s="18"/>
      <c r="C348" s="18"/>
      <c r="D348" s="19"/>
      <c r="E348" s="20"/>
      <c r="F348" s="20"/>
      <c r="G348" s="20"/>
      <c r="H348" s="20"/>
      <c r="I348" s="21"/>
      <c r="J348" s="18"/>
      <c r="K348" s="18"/>
      <c r="L348" s="18"/>
      <c r="M348" s="18"/>
      <c r="N348" s="18"/>
      <c r="O348" s="18"/>
    </row>
    <row r="349" spans="1:15" s="2" customFormat="1" ht="12.75">
      <c r="A349" s="18"/>
      <c r="B349" s="18"/>
      <c r="C349" s="18"/>
      <c r="D349" s="19"/>
      <c r="E349" s="20"/>
      <c r="F349" s="20"/>
      <c r="G349" s="20"/>
      <c r="H349" s="20"/>
      <c r="I349" s="21"/>
      <c r="J349" s="18"/>
      <c r="K349" s="18"/>
      <c r="L349" s="18"/>
      <c r="M349" s="18"/>
      <c r="N349" s="18"/>
      <c r="O349" s="18"/>
    </row>
    <row r="350" spans="1:15" s="2" customFormat="1" ht="12.75">
      <c r="A350" s="18"/>
      <c r="B350" s="18"/>
      <c r="C350" s="18"/>
      <c r="D350" s="19"/>
      <c r="E350" s="20"/>
      <c r="F350" s="20"/>
      <c r="G350" s="20"/>
      <c r="H350" s="20"/>
      <c r="I350" s="21"/>
      <c r="J350" s="18"/>
      <c r="K350" s="18"/>
      <c r="L350" s="18"/>
      <c r="M350" s="18"/>
      <c r="N350" s="18"/>
      <c r="O350" s="18"/>
    </row>
    <row r="351" spans="1:15" s="2" customFormat="1" ht="12.75">
      <c r="A351" s="18"/>
      <c r="B351" s="18"/>
      <c r="C351" s="18"/>
      <c r="D351" s="19"/>
      <c r="E351" s="20"/>
      <c r="F351" s="20"/>
      <c r="G351" s="20"/>
      <c r="H351" s="20"/>
      <c r="I351" s="21"/>
      <c r="J351" s="18"/>
      <c r="K351" s="18"/>
      <c r="L351" s="18"/>
      <c r="M351" s="18"/>
      <c r="N351" s="18"/>
      <c r="O351" s="18"/>
    </row>
    <row r="352" spans="1:15" s="2" customFormat="1" ht="12.75">
      <c r="A352" s="18"/>
      <c r="B352" s="18"/>
      <c r="C352" s="18"/>
      <c r="D352" s="19"/>
      <c r="E352" s="20"/>
      <c r="F352" s="20"/>
      <c r="G352" s="20"/>
      <c r="H352" s="20"/>
      <c r="I352" s="21"/>
      <c r="J352" s="18"/>
      <c r="K352" s="18"/>
      <c r="L352" s="18"/>
      <c r="M352" s="18"/>
      <c r="N352" s="18"/>
      <c r="O352" s="18"/>
    </row>
    <row r="353" spans="1:15" s="2" customFormat="1" ht="12.75">
      <c r="A353" s="18"/>
      <c r="B353" s="18"/>
      <c r="C353" s="18"/>
      <c r="D353" s="19"/>
      <c r="E353" s="20"/>
      <c r="F353" s="20"/>
      <c r="G353" s="20"/>
      <c r="H353" s="20"/>
      <c r="I353" s="21"/>
      <c r="J353" s="18"/>
      <c r="K353" s="18"/>
      <c r="L353" s="18"/>
      <c r="M353" s="18"/>
      <c r="N353" s="18"/>
      <c r="O353" s="18"/>
    </row>
    <row r="354" spans="1:15" s="2" customFormat="1" ht="12.75">
      <c r="A354" s="18"/>
      <c r="B354" s="18"/>
      <c r="C354" s="18"/>
      <c r="D354" s="19"/>
      <c r="E354" s="20"/>
      <c r="F354" s="20"/>
      <c r="G354" s="20"/>
      <c r="H354" s="20"/>
      <c r="I354" s="21"/>
      <c r="J354" s="18"/>
      <c r="K354" s="18"/>
      <c r="L354" s="18"/>
      <c r="M354" s="18"/>
      <c r="N354" s="18"/>
      <c r="O354" s="18"/>
    </row>
    <row r="355" spans="1:15" s="2" customFormat="1" ht="12.75">
      <c r="A355" s="18"/>
      <c r="B355" s="18"/>
      <c r="C355" s="18"/>
      <c r="D355" s="19"/>
      <c r="E355" s="20"/>
      <c r="F355" s="20"/>
      <c r="G355" s="20"/>
      <c r="H355" s="20"/>
      <c r="I355" s="21"/>
      <c r="J355" s="18"/>
      <c r="K355" s="18"/>
      <c r="L355" s="18"/>
      <c r="M355" s="18"/>
      <c r="N355" s="18"/>
      <c r="O355" s="18"/>
    </row>
    <row r="356" spans="1:15" s="2" customFormat="1" ht="12.75">
      <c r="A356" s="18"/>
      <c r="B356" s="18"/>
      <c r="C356" s="18"/>
      <c r="D356" s="19"/>
      <c r="E356" s="20"/>
      <c r="F356" s="20"/>
      <c r="G356" s="20"/>
      <c r="H356" s="20"/>
      <c r="I356" s="21"/>
      <c r="J356" s="18"/>
      <c r="K356" s="18"/>
      <c r="L356" s="18"/>
      <c r="M356" s="18"/>
      <c r="N356" s="18"/>
      <c r="O356" s="18"/>
    </row>
    <row r="357" spans="1:15" s="2" customFormat="1" ht="12.75">
      <c r="A357" s="18"/>
      <c r="B357" s="18"/>
      <c r="C357" s="18"/>
      <c r="D357" s="19"/>
      <c r="E357" s="20"/>
      <c r="F357" s="20"/>
      <c r="G357" s="20"/>
      <c r="H357" s="20"/>
      <c r="I357" s="21"/>
      <c r="J357" s="18"/>
      <c r="K357" s="18"/>
      <c r="L357" s="18"/>
      <c r="M357" s="18"/>
      <c r="N357" s="18"/>
      <c r="O357" s="18"/>
    </row>
    <row r="358" spans="1:15" s="2" customFormat="1" ht="12.75">
      <c r="A358" s="18"/>
      <c r="B358" s="18"/>
      <c r="C358" s="18"/>
      <c r="D358" s="19"/>
      <c r="E358" s="20"/>
      <c r="F358" s="20"/>
      <c r="G358" s="20"/>
      <c r="H358" s="20"/>
      <c r="I358" s="21"/>
      <c r="J358" s="18"/>
      <c r="K358" s="18"/>
      <c r="L358" s="18"/>
      <c r="M358" s="18"/>
      <c r="N358" s="18"/>
      <c r="O358" s="18"/>
    </row>
    <row r="359" spans="1:15" s="2" customFormat="1" ht="12.75">
      <c r="A359" s="18"/>
      <c r="B359" s="18"/>
      <c r="C359" s="18"/>
      <c r="D359" s="19"/>
      <c r="E359" s="20"/>
      <c r="F359" s="20"/>
      <c r="G359" s="20"/>
      <c r="H359" s="20"/>
      <c r="I359" s="21"/>
      <c r="J359" s="18"/>
      <c r="K359" s="18"/>
      <c r="L359" s="18"/>
      <c r="M359" s="18"/>
      <c r="N359" s="18"/>
      <c r="O359" s="18"/>
    </row>
    <row r="360" spans="1:15" s="2" customFormat="1" ht="12.75">
      <c r="A360" s="18"/>
      <c r="B360" s="18"/>
      <c r="C360" s="18"/>
      <c r="D360" s="19"/>
      <c r="E360" s="20"/>
      <c r="F360" s="20"/>
      <c r="G360" s="20"/>
      <c r="H360" s="20"/>
      <c r="I360" s="21"/>
      <c r="J360" s="18"/>
      <c r="K360" s="18"/>
      <c r="L360" s="18"/>
      <c r="M360" s="18"/>
      <c r="N360" s="18"/>
      <c r="O360" s="18"/>
    </row>
    <row r="361" spans="1:15" s="2" customFormat="1" ht="12.75">
      <c r="A361" s="18"/>
      <c r="B361" s="18"/>
      <c r="C361" s="18"/>
      <c r="D361" s="19"/>
      <c r="E361" s="20"/>
      <c r="F361" s="20"/>
      <c r="G361" s="20"/>
      <c r="H361" s="20"/>
      <c r="I361" s="21"/>
      <c r="J361" s="18"/>
      <c r="K361" s="18"/>
      <c r="L361" s="18"/>
      <c r="M361" s="18"/>
      <c r="N361" s="18"/>
      <c r="O361" s="18"/>
    </row>
    <row r="362" spans="1:15" s="2" customFormat="1" ht="12.75">
      <c r="A362" s="18"/>
      <c r="B362" s="18"/>
      <c r="C362" s="18"/>
      <c r="D362" s="19"/>
      <c r="E362" s="20"/>
      <c r="F362" s="20"/>
      <c r="G362" s="20"/>
      <c r="H362" s="20"/>
      <c r="I362" s="21"/>
      <c r="J362" s="18"/>
      <c r="K362" s="18"/>
      <c r="L362" s="18"/>
      <c r="M362" s="18"/>
      <c r="N362" s="18"/>
      <c r="O362" s="18"/>
    </row>
    <row r="363" spans="1:15" s="2" customFormat="1" ht="12.75">
      <c r="A363" s="18"/>
      <c r="B363" s="18"/>
      <c r="C363" s="18"/>
      <c r="D363" s="19"/>
      <c r="E363" s="20"/>
      <c r="F363" s="20"/>
      <c r="G363" s="20"/>
      <c r="H363" s="20"/>
      <c r="I363" s="21"/>
      <c r="J363" s="18"/>
      <c r="K363" s="18"/>
      <c r="L363" s="18"/>
      <c r="M363" s="18"/>
      <c r="N363" s="18"/>
      <c r="O363" s="18"/>
    </row>
    <row r="364" spans="1:15" s="2" customFormat="1" ht="12.75">
      <c r="A364" s="18"/>
      <c r="B364" s="18"/>
      <c r="C364" s="18"/>
      <c r="D364" s="19"/>
      <c r="E364" s="20"/>
      <c r="F364" s="20"/>
      <c r="G364" s="20"/>
      <c r="H364" s="20"/>
      <c r="I364" s="21"/>
      <c r="J364" s="18"/>
      <c r="K364" s="18"/>
      <c r="L364" s="18"/>
      <c r="M364" s="18"/>
      <c r="N364" s="18"/>
      <c r="O364" s="18"/>
    </row>
    <row r="365" spans="1:15" s="2" customFormat="1" ht="12.75">
      <c r="A365" s="18"/>
      <c r="B365" s="18"/>
      <c r="C365" s="18"/>
      <c r="D365" s="19"/>
      <c r="E365" s="20"/>
      <c r="F365" s="20"/>
      <c r="G365" s="20"/>
      <c r="H365" s="20"/>
      <c r="I365" s="21"/>
      <c r="J365" s="18"/>
      <c r="K365" s="18"/>
      <c r="L365" s="18"/>
      <c r="M365" s="18"/>
      <c r="N365" s="18"/>
      <c r="O365" s="18"/>
    </row>
    <row r="366" spans="1:15" s="2" customFormat="1" ht="12.75">
      <c r="A366" s="18"/>
      <c r="B366" s="18"/>
      <c r="C366" s="18"/>
      <c r="D366" s="19"/>
      <c r="E366" s="20"/>
      <c r="F366" s="20"/>
      <c r="G366" s="20"/>
      <c r="H366" s="20"/>
      <c r="I366" s="21"/>
      <c r="J366" s="18"/>
      <c r="K366" s="18"/>
      <c r="L366" s="18"/>
      <c r="M366" s="18"/>
      <c r="N366" s="18"/>
      <c r="O366" s="18"/>
    </row>
    <row r="367" spans="1:15" s="2" customFormat="1" ht="12.75">
      <c r="A367" s="18"/>
      <c r="B367" s="18"/>
      <c r="C367" s="18"/>
      <c r="D367" s="19"/>
      <c r="E367" s="20"/>
      <c r="F367" s="20"/>
      <c r="G367" s="20"/>
      <c r="H367" s="20"/>
      <c r="I367" s="21"/>
      <c r="J367" s="18"/>
      <c r="K367" s="18"/>
      <c r="L367" s="18"/>
      <c r="M367" s="18"/>
      <c r="N367" s="18"/>
      <c r="O367" s="18"/>
    </row>
    <row r="368" spans="1:15" s="2" customFormat="1" ht="12.75">
      <c r="A368" s="18"/>
      <c r="B368" s="18"/>
      <c r="C368" s="18"/>
      <c r="D368" s="19"/>
      <c r="E368" s="20"/>
      <c r="F368" s="20"/>
      <c r="G368" s="20"/>
      <c r="H368" s="20"/>
      <c r="I368" s="21"/>
      <c r="J368" s="18"/>
      <c r="K368" s="18"/>
      <c r="L368" s="18"/>
      <c r="M368" s="18"/>
      <c r="N368" s="18"/>
      <c r="O368" s="18"/>
    </row>
    <row r="369" spans="1:15" s="2" customFormat="1" ht="12.75">
      <c r="A369" s="18"/>
      <c r="B369" s="18"/>
      <c r="C369" s="18"/>
      <c r="D369" s="19"/>
      <c r="E369" s="20"/>
      <c r="F369" s="20"/>
      <c r="G369" s="20"/>
      <c r="H369" s="20"/>
      <c r="I369" s="21"/>
      <c r="J369" s="18"/>
      <c r="K369" s="18"/>
      <c r="L369" s="18"/>
      <c r="M369" s="18"/>
      <c r="N369" s="18"/>
      <c r="O369" s="18"/>
    </row>
    <row r="370" spans="1:15" s="2" customFormat="1" ht="12.75">
      <c r="A370" s="18"/>
      <c r="B370" s="18"/>
      <c r="C370" s="18"/>
      <c r="D370" s="19"/>
      <c r="E370" s="20"/>
      <c r="F370" s="20"/>
      <c r="G370" s="20"/>
      <c r="H370" s="20"/>
      <c r="I370" s="21"/>
      <c r="J370" s="18"/>
      <c r="K370" s="18"/>
      <c r="L370" s="18"/>
      <c r="M370" s="18"/>
      <c r="N370" s="18"/>
      <c r="O370" s="18"/>
    </row>
    <row r="371" spans="1:15" s="2" customFormat="1" ht="12.75">
      <c r="A371" s="18"/>
      <c r="B371" s="18"/>
      <c r="C371" s="18"/>
      <c r="D371" s="19"/>
      <c r="E371" s="20"/>
      <c r="F371" s="20"/>
      <c r="G371" s="20"/>
      <c r="H371" s="20"/>
      <c r="I371" s="21"/>
      <c r="J371" s="18"/>
      <c r="K371" s="18"/>
      <c r="L371" s="18"/>
      <c r="M371" s="18"/>
      <c r="N371" s="18"/>
      <c r="O371" s="18"/>
    </row>
    <row r="372" spans="1:15" s="2" customFormat="1" ht="12.75">
      <c r="A372" s="18"/>
      <c r="B372" s="18"/>
      <c r="C372" s="18"/>
      <c r="D372" s="19"/>
      <c r="E372" s="20"/>
      <c r="F372" s="20"/>
      <c r="G372" s="20"/>
      <c r="H372" s="20"/>
      <c r="I372" s="21"/>
      <c r="J372" s="18"/>
      <c r="K372" s="18"/>
      <c r="L372" s="18"/>
      <c r="M372" s="18"/>
      <c r="N372" s="18"/>
      <c r="O372" s="18"/>
    </row>
    <row r="373" spans="1:15" s="2" customFormat="1" ht="12.75">
      <c r="A373" s="18"/>
      <c r="B373" s="18"/>
      <c r="C373" s="18"/>
      <c r="D373" s="19"/>
      <c r="E373" s="20"/>
      <c r="F373" s="20"/>
      <c r="G373" s="20"/>
      <c r="H373" s="20"/>
      <c r="I373" s="21"/>
      <c r="J373" s="18"/>
      <c r="K373" s="18"/>
      <c r="L373" s="18"/>
      <c r="M373" s="18"/>
      <c r="N373" s="18"/>
      <c r="O373" s="18"/>
    </row>
    <row r="374" spans="1:15" s="2" customFormat="1" ht="12.75">
      <c r="A374" s="18"/>
      <c r="B374" s="18"/>
      <c r="C374" s="18"/>
      <c r="D374" s="19"/>
      <c r="E374" s="20"/>
      <c r="F374" s="20"/>
      <c r="G374" s="20"/>
      <c r="H374" s="20"/>
      <c r="I374" s="21"/>
      <c r="J374" s="18"/>
      <c r="K374" s="18"/>
      <c r="L374" s="18"/>
      <c r="M374" s="18"/>
      <c r="N374" s="18"/>
      <c r="O374" s="18"/>
    </row>
    <row r="375" spans="1:15" s="2" customFormat="1" ht="12.75">
      <c r="A375" s="18"/>
      <c r="B375" s="18"/>
      <c r="C375" s="18"/>
      <c r="D375" s="19"/>
      <c r="E375" s="20"/>
      <c r="F375" s="20"/>
      <c r="G375" s="20"/>
      <c r="H375" s="20"/>
      <c r="I375" s="21"/>
      <c r="J375" s="18"/>
      <c r="K375" s="18"/>
      <c r="L375" s="18"/>
      <c r="M375" s="18"/>
      <c r="N375" s="18"/>
      <c r="O375" s="18"/>
    </row>
    <row r="376" spans="1:15" s="2" customFormat="1" ht="12.75">
      <c r="A376" s="18"/>
      <c r="B376" s="18"/>
      <c r="C376" s="18"/>
      <c r="D376" s="19"/>
      <c r="E376" s="20"/>
      <c r="F376" s="20"/>
      <c r="G376" s="20"/>
      <c r="H376" s="20"/>
      <c r="I376" s="21"/>
      <c r="J376" s="18"/>
      <c r="K376" s="18"/>
      <c r="L376" s="18"/>
      <c r="M376" s="18"/>
      <c r="N376" s="18"/>
      <c r="O376" s="18"/>
    </row>
    <row r="377" spans="1:15" s="2" customFormat="1" ht="12.75">
      <c r="A377" s="18"/>
      <c r="B377" s="18"/>
      <c r="C377" s="18"/>
      <c r="D377" s="19"/>
      <c r="E377" s="20"/>
      <c r="F377" s="20"/>
      <c r="G377" s="20"/>
      <c r="H377" s="20"/>
      <c r="I377" s="21"/>
      <c r="J377" s="18"/>
      <c r="K377" s="18"/>
      <c r="L377" s="18"/>
      <c r="M377" s="18"/>
      <c r="N377" s="18"/>
      <c r="O377" s="18"/>
    </row>
    <row r="378" spans="1:15" s="2" customFormat="1" ht="12.75">
      <c r="A378" s="18"/>
      <c r="B378" s="18"/>
      <c r="C378" s="18"/>
      <c r="D378" s="19"/>
      <c r="E378" s="20"/>
      <c r="F378" s="20"/>
      <c r="G378" s="20"/>
      <c r="H378" s="20"/>
      <c r="I378" s="21"/>
      <c r="J378" s="18"/>
      <c r="K378" s="18"/>
      <c r="L378" s="18"/>
      <c r="M378" s="18"/>
      <c r="N378" s="18"/>
      <c r="O378" s="18"/>
    </row>
    <row r="379" spans="1:15" s="2" customFormat="1" ht="12.75">
      <c r="A379" s="18"/>
      <c r="B379" s="18"/>
      <c r="C379" s="18"/>
      <c r="D379" s="19"/>
      <c r="E379" s="20"/>
      <c r="F379" s="20"/>
      <c r="G379" s="20"/>
      <c r="H379" s="20"/>
      <c r="I379" s="21"/>
      <c r="J379" s="18"/>
      <c r="K379" s="18"/>
      <c r="L379" s="18"/>
      <c r="M379" s="18"/>
      <c r="N379" s="18"/>
      <c r="O379" s="18"/>
    </row>
    <row r="380" spans="1:15" s="2" customFormat="1" ht="12.75">
      <c r="A380" s="18"/>
      <c r="B380" s="18"/>
      <c r="C380" s="18"/>
      <c r="D380" s="19"/>
      <c r="E380" s="20"/>
      <c r="F380" s="20"/>
      <c r="G380" s="20"/>
      <c r="H380" s="20"/>
      <c r="I380" s="21"/>
      <c r="J380" s="18"/>
      <c r="K380" s="18"/>
      <c r="L380" s="18"/>
      <c r="M380" s="18"/>
      <c r="N380" s="18"/>
      <c r="O380" s="18"/>
    </row>
    <row r="381" spans="1:15" s="2" customFormat="1" ht="12.75">
      <c r="A381" s="18"/>
      <c r="B381" s="18"/>
      <c r="C381" s="18"/>
      <c r="D381" s="19"/>
      <c r="E381" s="20"/>
      <c r="F381" s="20"/>
      <c r="G381" s="20"/>
      <c r="H381" s="20"/>
      <c r="I381" s="21"/>
      <c r="J381" s="18"/>
      <c r="K381" s="18"/>
      <c r="L381" s="18"/>
      <c r="M381" s="18"/>
      <c r="N381" s="18"/>
      <c r="O381" s="18"/>
    </row>
    <row r="382" spans="1:15" s="2" customFormat="1" ht="12.75">
      <c r="A382" s="18"/>
      <c r="B382" s="18"/>
      <c r="C382" s="18"/>
      <c r="D382" s="19"/>
      <c r="E382" s="20"/>
      <c r="F382" s="20"/>
      <c r="G382" s="20"/>
      <c r="H382" s="20"/>
      <c r="I382" s="21"/>
      <c r="J382" s="18"/>
      <c r="K382" s="18"/>
      <c r="L382" s="18"/>
      <c r="M382" s="18"/>
      <c r="N382" s="18"/>
      <c r="O382" s="18"/>
    </row>
    <row r="383" spans="1:15" s="2" customFormat="1" ht="12.75">
      <c r="A383" s="18"/>
      <c r="B383" s="18"/>
      <c r="C383" s="18"/>
      <c r="D383" s="19"/>
      <c r="E383" s="20"/>
      <c r="F383" s="20"/>
      <c r="G383" s="20"/>
      <c r="H383" s="20"/>
      <c r="I383" s="21"/>
      <c r="J383" s="18"/>
      <c r="K383" s="18"/>
      <c r="L383" s="18"/>
      <c r="M383" s="18"/>
      <c r="N383" s="18"/>
      <c r="O383" s="18"/>
    </row>
    <row r="384" spans="1:15" s="2" customFormat="1" ht="12.75">
      <c r="A384" s="18"/>
      <c r="B384" s="18"/>
      <c r="C384" s="18"/>
      <c r="D384" s="19"/>
      <c r="E384" s="20"/>
      <c r="F384" s="20"/>
      <c r="G384" s="20"/>
      <c r="H384" s="20"/>
      <c r="I384" s="21"/>
      <c r="J384" s="18"/>
      <c r="K384" s="18"/>
      <c r="L384" s="18"/>
      <c r="M384" s="18"/>
      <c r="N384" s="18"/>
      <c r="O384" s="18"/>
    </row>
    <row r="385" spans="1:15" s="2" customFormat="1" ht="12.75">
      <c r="A385" s="18"/>
      <c r="B385" s="18"/>
      <c r="C385" s="18"/>
      <c r="D385" s="19"/>
      <c r="E385" s="20"/>
      <c r="F385" s="20"/>
      <c r="G385" s="20"/>
      <c r="H385" s="20"/>
      <c r="I385" s="21"/>
      <c r="J385" s="18"/>
      <c r="K385" s="18"/>
      <c r="L385" s="18"/>
      <c r="M385" s="18"/>
      <c r="N385" s="18"/>
      <c r="O385" s="18"/>
    </row>
    <row r="386" spans="1:15" s="2" customFormat="1" ht="12.75">
      <c r="A386" s="18"/>
      <c r="B386" s="18"/>
      <c r="C386" s="18"/>
      <c r="D386" s="19"/>
      <c r="E386" s="20"/>
      <c r="F386" s="20"/>
      <c r="G386" s="20"/>
      <c r="H386" s="20"/>
      <c r="I386" s="21"/>
      <c r="J386" s="18"/>
      <c r="K386" s="18"/>
      <c r="L386" s="18"/>
      <c r="M386" s="18"/>
      <c r="N386" s="18"/>
      <c r="O386" s="18"/>
    </row>
    <row r="387" spans="1:15" s="2" customFormat="1" ht="12.75">
      <c r="A387" s="18"/>
      <c r="B387" s="18"/>
      <c r="C387" s="18"/>
      <c r="D387" s="19"/>
      <c r="E387" s="20"/>
      <c r="F387" s="20"/>
      <c r="G387" s="20"/>
      <c r="H387" s="20"/>
      <c r="I387" s="21"/>
      <c r="J387" s="18"/>
      <c r="K387" s="18"/>
      <c r="L387" s="18"/>
      <c r="M387" s="18"/>
      <c r="N387" s="18"/>
      <c r="O387" s="18"/>
    </row>
    <row r="388" spans="1:15" s="2" customFormat="1" ht="12.75">
      <c r="A388" s="18"/>
      <c r="B388" s="18"/>
      <c r="C388" s="18"/>
      <c r="D388" s="19"/>
      <c r="E388" s="20"/>
      <c r="F388" s="20"/>
      <c r="G388" s="20"/>
      <c r="H388" s="20"/>
      <c r="I388" s="21"/>
      <c r="J388" s="18"/>
      <c r="K388" s="18"/>
      <c r="L388" s="18"/>
      <c r="M388" s="18"/>
      <c r="N388" s="18"/>
      <c r="O388" s="18"/>
    </row>
    <row r="389" spans="1:15" s="2" customFormat="1" ht="12.75">
      <c r="A389" s="18"/>
      <c r="B389" s="18"/>
      <c r="C389" s="18"/>
      <c r="D389" s="19"/>
      <c r="E389" s="20"/>
      <c r="F389" s="20"/>
      <c r="G389" s="20"/>
      <c r="H389" s="20"/>
      <c r="I389" s="21"/>
      <c r="J389" s="18"/>
      <c r="K389" s="18"/>
      <c r="L389" s="18"/>
      <c r="M389" s="18"/>
      <c r="N389" s="18"/>
      <c r="O389" s="18"/>
    </row>
    <row r="390" spans="1:15" s="2" customFormat="1" ht="12.75">
      <c r="A390" s="18"/>
      <c r="B390" s="18"/>
      <c r="C390" s="18"/>
      <c r="D390" s="19"/>
      <c r="E390" s="20"/>
      <c r="F390" s="20"/>
      <c r="G390" s="20"/>
      <c r="H390" s="20"/>
      <c r="I390" s="21"/>
      <c r="J390" s="18"/>
      <c r="K390" s="18"/>
      <c r="L390" s="18"/>
      <c r="M390" s="18"/>
      <c r="N390" s="18"/>
      <c r="O390" s="18"/>
    </row>
    <row r="391" spans="1:15" s="2" customFormat="1" ht="12.75">
      <c r="A391" s="18"/>
      <c r="B391" s="18"/>
      <c r="C391" s="18"/>
      <c r="D391" s="19"/>
      <c r="E391" s="20"/>
      <c r="F391" s="20"/>
      <c r="G391" s="20"/>
      <c r="H391" s="20"/>
      <c r="I391" s="21"/>
      <c r="J391" s="18"/>
      <c r="K391" s="18"/>
      <c r="L391" s="18"/>
      <c r="M391" s="18"/>
      <c r="N391" s="18"/>
      <c r="O391" s="18"/>
    </row>
    <row r="392" spans="1:15" s="2" customFormat="1" ht="12.75">
      <c r="A392" s="18"/>
      <c r="B392" s="18"/>
      <c r="C392" s="18"/>
      <c r="D392" s="19"/>
      <c r="E392" s="20"/>
      <c r="F392" s="20"/>
      <c r="G392" s="20"/>
      <c r="H392" s="20"/>
      <c r="I392" s="21"/>
      <c r="J392" s="18"/>
      <c r="K392" s="18"/>
      <c r="L392" s="18"/>
      <c r="M392" s="18"/>
      <c r="N392" s="18"/>
      <c r="O392" s="18"/>
    </row>
    <row r="393" spans="1:15" s="2" customFormat="1" ht="12.75">
      <c r="A393" s="18"/>
      <c r="B393" s="18"/>
      <c r="C393" s="18"/>
      <c r="D393" s="19"/>
      <c r="E393" s="20"/>
      <c r="F393" s="20"/>
      <c r="G393" s="20"/>
      <c r="H393" s="20"/>
      <c r="I393" s="21"/>
      <c r="J393" s="18"/>
      <c r="K393" s="18"/>
      <c r="L393" s="18"/>
      <c r="M393" s="18"/>
      <c r="N393" s="18"/>
      <c r="O393" s="18"/>
    </row>
    <row r="394" spans="1:15" s="2" customFormat="1" ht="12.75">
      <c r="A394" s="18"/>
      <c r="B394" s="18"/>
      <c r="C394" s="18"/>
      <c r="D394" s="19"/>
      <c r="E394" s="20"/>
      <c r="F394" s="20"/>
      <c r="G394" s="20"/>
      <c r="H394" s="20"/>
      <c r="I394" s="21"/>
      <c r="J394" s="18"/>
      <c r="K394" s="18"/>
      <c r="L394" s="18"/>
      <c r="M394" s="18"/>
      <c r="N394" s="18"/>
      <c r="O394" s="18"/>
    </row>
    <row r="395" spans="1:15" s="2" customFormat="1" ht="12.75">
      <c r="A395" s="18"/>
      <c r="B395" s="18"/>
      <c r="C395" s="18"/>
      <c r="D395" s="19"/>
      <c r="E395" s="20"/>
      <c r="F395" s="20"/>
      <c r="G395" s="20"/>
      <c r="H395" s="20"/>
      <c r="I395" s="21"/>
      <c r="J395" s="18"/>
      <c r="K395" s="18"/>
      <c r="L395" s="18"/>
      <c r="M395" s="18"/>
      <c r="N395" s="18"/>
      <c r="O395" s="18"/>
    </row>
    <row r="396" spans="1:15" s="2" customFormat="1" ht="12.75">
      <c r="A396" s="18"/>
      <c r="B396" s="18"/>
      <c r="C396" s="18"/>
      <c r="D396" s="19"/>
      <c r="E396" s="20"/>
      <c r="F396" s="20"/>
      <c r="G396" s="20"/>
      <c r="H396" s="20"/>
      <c r="I396" s="21"/>
      <c r="J396" s="18"/>
      <c r="K396" s="18"/>
      <c r="L396" s="18"/>
      <c r="M396" s="18"/>
      <c r="N396" s="18"/>
      <c r="O396" s="18"/>
    </row>
    <row r="397" spans="1:15" s="2" customFormat="1" ht="12.75">
      <c r="A397" s="18"/>
      <c r="B397" s="18"/>
      <c r="C397" s="18"/>
      <c r="D397" s="19"/>
      <c r="E397" s="20"/>
      <c r="F397" s="20"/>
      <c r="G397" s="20"/>
      <c r="H397" s="20"/>
      <c r="I397" s="21"/>
      <c r="J397" s="18"/>
      <c r="K397" s="18"/>
      <c r="L397" s="18"/>
      <c r="M397" s="18"/>
      <c r="N397" s="18"/>
      <c r="O397" s="18"/>
    </row>
    <row r="398" spans="1:15" s="2" customFormat="1" ht="12.75">
      <c r="A398" s="18"/>
      <c r="B398" s="18"/>
      <c r="C398" s="18"/>
      <c r="D398" s="19"/>
      <c r="E398" s="20"/>
      <c r="F398" s="20"/>
      <c r="G398" s="20"/>
      <c r="H398" s="20"/>
      <c r="I398" s="21"/>
      <c r="J398" s="18"/>
      <c r="K398" s="18"/>
      <c r="L398" s="18"/>
      <c r="M398" s="18"/>
      <c r="N398" s="18"/>
      <c r="O398" s="18"/>
    </row>
    <row r="399" spans="1:15" s="2" customFormat="1" ht="12.75">
      <c r="A399" s="18"/>
      <c r="B399" s="18"/>
      <c r="C399" s="18"/>
      <c r="D399" s="19"/>
      <c r="E399" s="20"/>
      <c r="F399" s="20"/>
      <c r="G399" s="20"/>
      <c r="H399" s="20"/>
      <c r="I399" s="21"/>
      <c r="J399" s="18"/>
      <c r="K399" s="18"/>
      <c r="L399" s="18"/>
      <c r="M399" s="18"/>
      <c r="N399" s="18"/>
      <c r="O399" s="18"/>
    </row>
    <row r="400" spans="1:15" s="2" customFormat="1" ht="12.75">
      <c r="A400" s="18"/>
      <c r="B400" s="18"/>
      <c r="C400" s="18"/>
      <c r="D400" s="19"/>
      <c r="E400" s="20"/>
      <c r="F400" s="20"/>
      <c r="G400" s="20"/>
      <c r="H400" s="20"/>
      <c r="I400" s="21"/>
      <c r="J400" s="18"/>
      <c r="K400" s="18"/>
      <c r="L400" s="18"/>
      <c r="M400" s="18"/>
      <c r="N400" s="18"/>
      <c r="O400" s="18"/>
    </row>
    <row r="401" spans="1:15" s="2" customFormat="1" ht="12.75">
      <c r="A401" s="18"/>
      <c r="B401" s="18"/>
      <c r="C401" s="18"/>
      <c r="D401" s="19"/>
      <c r="E401" s="20"/>
      <c r="F401" s="20"/>
      <c r="G401" s="20"/>
      <c r="H401" s="20"/>
      <c r="I401" s="21"/>
      <c r="J401" s="18"/>
      <c r="K401" s="18"/>
      <c r="L401" s="18"/>
      <c r="M401" s="18"/>
      <c r="N401" s="18"/>
      <c r="O401" s="18"/>
    </row>
    <row r="402" spans="1:15" s="2" customFormat="1" ht="12.75">
      <c r="A402" s="18"/>
      <c r="B402" s="18"/>
      <c r="C402" s="18"/>
      <c r="D402" s="19"/>
      <c r="E402" s="20"/>
      <c r="F402" s="20"/>
      <c r="G402" s="20"/>
      <c r="H402" s="20"/>
      <c r="I402" s="21"/>
      <c r="J402" s="18"/>
      <c r="K402" s="18"/>
      <c r="L402" s="18"/>
      <c r="M402" s="18"/>
      <c r="N402" s="18"/>
      <c r="O402" s="18"/>
    </row>
    <row r="403" spans="1:15" s="2" customFormat="1" ht="12.75">
      <c r="A403" s="18"/>
      <c r="B403" s="18"/>
      <c r="C403" s="18"/>
      <c r="D403" s="19"/>
      <c r="E403" s="20"/>
      <c r="F403" s="20"/>
      <c r="G403" s="20"/>
      <c r="H403" s="20"/>
      <c r="I403" s="21"/>
      <c r="J403" s="18"/>
      <c r="K403" s="18"/>
      <c r="L403" s="18"/>
      <c r="M403" s="18"/>
      <c r="N403" s="18"/>
      <c r="O403" s="18"/>
    </row>
    <row r="404" spans="1:15" s="2" customFormat="1" ht="12.75">
      <c r="A404" s="18"/>
      <c r="B404" s="18"/>
      <c r="C404" s="18"/>
      <c r="D404" s="19"/>
      <c r="E404" s="20"/>
      <c r="F404" s="20"/>
      <c r="G404" s="20"/>
      <c r="H404" s="20"/>
      <c r="I404" s="21"/>
      <c r="J404" s="18"/>
      <c r="K404" s="18"/>
      <c r="L404" s="18"/>
      <c r="M404" s="18"/>
      <c r="N404" s="18"/>
      <c r="O404" s="18"/>
    </row>
    <row r="405" spans="1:15" s="2" customFormat="1" ht="12.75">
      <c r="A405" s="18"/>
      <c r="B405" s="18"/>
      <c r="C405" s="18"/>
      <c r="D405" s="19"/>
      <c r="E405" s="20"/>
      <c r="F405" s="20"/>
      <c r="G405" s="20"/>
      <c r="H405" s="20"/>
      <c r="I405" s="21"/>
      <c r="J405" s="18"/>
      <c r="K405" s="18"/>
      <c r="L405" s="18"/>
      <c r="M405" s="18"/>
      <c r="N405" s="18"/>
      <c r="O405" s="18"/>
    </row>
    <row r="406" spans="1:15" s="2" customFormat="1" ht="12.75">
      <c r="A406" s="18"/>
      <c r="B406" s="18"/>
      <c r="C406" s="18"/>
      <c r="D406" s="19"/>
      <c r="E406" s="20"/>
      <c r="F406" s="20"/>
      <c r="G406" s="20"/>
      <c r="H406" s="20"/>
      <c r="I406" s="21"/>
      <c r="J406" s="18"/>
      <c r="K406" s="18"/>
      <c r="L406" s="18"/>
      <c r="M406" s="18"/>
      <c r="N406" s="18"/>
      <c r="O406" s="18"/>
    </row>
    <row r="407" spans="1:15" s="2" customFormat="1" ht="12.75">
      <c r="A407" s="18"/>
      <c r="B407" s="18"/>
      <c r="C407" s="18"/>
      <c r="D407" s="19"/>
      <c r="E407" s="20"/>
      <c r="F407" s="20"/>
      <c r="G407" s="20"/>
      <c r="H407" s="20"/>
      <c r="I407" s="21"/>
      <c r="J407" s="18"/>
      <c r="K407" s="18"/>
      <c r="L407" s="18"/>
      <c r="M407" s="18"/>
      <c r="N407" s="18"/>
      <c r="O407" s="18"/>
    </row>
    <row r="408" spans="1:15" s="2" customFormat="1" ht="12.75">
      <c r="A408" s="18"/>
      <c r="B408" s="18"/>
      <c r="C408" s="18"/>
      <c r="D408" s="19"/>
      <c r="E408" s="20"/>
      <c r="F408" s="20"/>
      <c r="G408" s="20"/>
      <c r="H408" s="20"/>
      <c r="I408" s="21"/>
      <c r="J408" s="18"/>
      <c r="K408" s="18"/>
      <c r="L408" s="18"/>
      <c r="M408" s="18"/>
      <c r="N408" s="18"/>
      <c r="O408" s="18"/>
    </row>
    <row r="409" spans="1:15" s="2" customFormat="1" ht="12.75">
      <c r="A409" s="18"/>
      <c r="B409" s="18"/>
      <c r="C409" s="18"/>
      <c r="D409" s="19"/>
      <c r="E409" s="20"/>
      <c r="F409" s="20"/>
      <c r="G409" s="20"/>
      <c r="H409" s="20"/>
      <c r="I409" s="21"/>
      <c r="J409" s="18"/>
      <c r="K409" s="18"/>
      <c r="L409" s="18"/>
      <c r="M409" s="18"/>
      <c r="N409" s="18"/>
      <c r="O409" s="18"/>
    </row>
    <row r="410" spans="1:15" s="2" customFormat="1" ht="12.75">
      <c r="A410" s="18"/>
      <c r="B410" s="18"/>
      <c r="C410" s="18"/>
      <c r="D410" s="19"/>
      <c r="E410" s="20"/>
      <c r="F410" s="20"/>
      <c r="G410" s="20"/>
      <c r="H410" s="20"/>
      <c r="I410" s="21"/>
      <c r="J410" s="18"/>
      <c r="K410" s="18"/>
      <c r="L410" s="18"/>
      <c r="M410" s="18"/>
      <c r="N410" s="18"/>
      <c r="O410" s="18"/>
    </row>
    <row r="411" spans="1:15" s="2" customFormat="1" ht="12.75">
      <c r="A411" s="18"/>
      <c r="B411" s="18"/>
      <c r="C411" s="18"/>
      <c r="D411" s="19"/>
      <c r="E411" s="20"/>
      <c r="F411" s="20"/>
      <c r="G411" s="20"/>
      <c r="H411" s="20"/>
      <c r="I411" s="21"/>
      <c r="J411" s="18"/>
      <c r="K411" s="18"/>
      <c r="L411" s="18"/>
      <c r="M411" s="18"/>
      <c r="N411" s="18"/>
      <c r="O411" s="18"/>
    </row>
    <row r="412" spans="1:15" s="2" customFormat="1" ht="12.75">
      <c r="A412" s="18"/>
      <c r="B412" s="18"/>
      <c r="C412" s="18"/>
      <c r="D412" s="19"/>
      <c r="E412" s="20"/>
      <c r="F412" s="20"/>
      <c r="G412" s="20"/>
      <c r="H412" s="20"/>
      <c r="I412" s="21"/>
      <c r="J412" s="18"/>
      <c r="K412" s="18"/>
      <c r="L412" s="18"/>
      <c r="M412" s="18"/>
      <c r="N412" s="18"/>
      <c r="O412" s="18"/>
    </row>
    <row r="413" spans="1:15" s="2" customFormat="1" ht="12.75">
      <c r="A413" s="18"/>
      <c r="B413" s="18"/>
      <c r="C413" s="18"/>
      <c r="D413" s="19"/>
      <c r="E413" s="20"/>
      <c r="F413" s="20"/>
      <c r="G413" s="20"/>
      <c r="H413" s="20"/>
      <c r="I413" s="21"/>
      <c r="J413" s="18"/>
      <c r="K413" s="18"/>
      <c r="L413" s="18"/>
      <c r="M413" s="18"/>
      <c r="N413" s="18"/>
      <c r="O413" s="18"/>
    </row>
    <row r="414" spans="1:15" s="2" customFormat="1" ht="12.75">
      <c r="A414" s="18"/>
      <c r="B414" s="18"/>
      <c r="C414" s="18"/>
      <c r="D414" s="19"/>
      <c r="E414" s="20"/>
      <c r="F414" s="20"/>
      <c r="G414" s="20"/>
      <c r="H414" s="20"/>
      <c r="I414" s="21"/>
      <c r="J414" s="18"/>
      <c r="K414" s="18"/>
      <c r="L414" s="18"/>
      <c r="M414" s="18"/>
      <c r="N414" s="18"/>
      <c r="O414" s="18"/>
    </row>
    <row r="415" spans="1:15" s="2" customFormat="1" ht="12.75">
      <c r="A415" s="18"/>
      <c r="B415" s="18"/>
      <c r="C415" s="18"/>
      <c r="D415" s="19"/>
      <c r="E415" s="20"/>
      <c r="F415" s="20"/>
      <c r="G415" s="20"/>
      <c r="H415" s="20"/>
      <c r="I415" s="21"/>
      <c r="J415" s="18"/>
      <c r="K415" s="18"/>
      <c r="L415" s="18"/>
      <c r="M415" s="18"/>
      <c r="N415" s="18"/>
      <c r="O415" s="18"/>
    </row>
    <row r="416" spans="1:15" s="2" customFormat="1" ht="12.75">
      <c r="A416" s="18"/>
      <c r="B416" s="18"/>
      <c r="C416" s="18"/>
      <c r="D416" s="19"/>
      <c r="E416" s="20"/>
      <c r="F416" s="20"/>
      <c r="G416" s="20"/>
      <c r="H416" s="20"/>
      <c r="I416" s="21"/>
      <c r="J416" s="18"/>
      <c r="K416" s="18"/>
      <c r="L416" s="18"/>
      <c r="M416" s="18"/>
      <c r="N416" s="18"/>
      <c r="O416" s="18"/>
    </row>
    <row r="417" spans="1:15" s="2" customFormat="1" ht="12.75">
      <c r="A417" s="18"/>
      <c r="B417" s="18"/>
      <c r="C417" s="18"/>
      <c r="D417" s="19"/>
      <c r="E417" s="20"/>
      <c r="F417" s="20"/>
      <c r="G417" s="20"/>
      <c r="H417" s="20"/>
      <c r="I417" s="21"/>
      <c r="J417" s="18"/>
      <c r="K417" s="18"/>
      <c r="L417" s="18"/>
      <c r="M417" s="18"/>
      <c r="N417" s="18"/>
      <c r="O417" s="18"/>
    </row>
    <row r="418" spans="1:15" s="2" customFormat="1" ht="12.75">
      <c r="A418" s="18"/>
      <c r="B418" s="18"/>
      <c r="C418" s="18"/>
      <c r="D418" s="19"/>
      <c r="E418" s="20"/>
      <c r="F418" s="20"/>
      <c r="G418" s="20"/>
      <c r="H418" s="20"/>
      <c r="I418" s="21"/>
      <c r="J418" s="18"/>
      <c r="K418" s="18"/>
      <c r="L418" s="18"/>
      <c r="M418" s="18"/>
      <c r="N418" s="18"/>
      <c r="O418" s="18"/>
    </row>
    <row r="419" spans="1:15" s="2" customFormat="1" ht="12.75">
      <c r="A419" s="18"/>
      <c r="B419" s="18"/>
      <c r="C419" s="18"/>
      <c r="D419" s="19"/>
      <c r="E419" s="20"/>
      <c r="F419" s="20"/>
      <c r="G419" s="20"/>
      <c r="H419" s="20"/>
      <c r="I419" s="21"/>
      <c r="J419" s="18"/>
      <c r="K419" s="18"/>
      <c r="L419" s="18"/>
      <c r="M419" s="18"/>
      <c r="N419" s="18"/>
      <c r="O419" s="18"/>
    </row>
    <row r="420" spans="1:15" s="2" customFormat="1" ht="12.75">
      <c r="A420" s="18"/>
      <c r="B420" s="18"/>
      <c r="C420" s="18"/>
      <c r="D420" s="19"/>
      <c r="E420" s="20"/>
      <c r="F420" s="20"/>
      <c r="G420" s="20"/>
      <c r="H420" s="20"/>
      <c r="I420" s="21"/>
      <c r="J420" s="18"/>
      <c r="K420" s="18"/>
      <c r="L420" s="18"/>
      <c r="M420" s="18"/>
      <c r="N420" s="18"/>
      <c r="O420" s="18"/>
    </row>
    <row r="421" spans="1:15" s="2" customFormat="1" ht="12.75">
      <c r="A421" s="18"/>
      <c r="B421" s="18"/>
      <c r="C421" s="18"/>
      <c r="D421" s="19"/>
      <c r="E421" s="20"/>
      <c r="F421" s="20"/>
      <c r="G421" s="20"/>
      <c r="H421" s="20"/>
      <c r="I421" s="21"/>
      <c r="J421" s="18"/>
      <c r="K421" s="18"/>
      <c r="L421" s="18"/>
      <c r="M421" s="18"/>
      <c r="N421" s="18"/>
      <c r="O421" s="18"/>
    </row>
    <row r="422" spans="1:15" s="2" customFormat="1" ht="12.75">
      <c r="A422" s="18"/>
      <c r="B422" s="18"/>
      <c r="C422" s="18"/>
      <c r="D422" s="19"/>
      <c r="E422" s="20"/>
      <c r="F422" s="20"/>
      <c r="G422" s="20"/>
      <c r="H422" s="20"/>
      <c r="I422" s="21"/>
      <c r="J422" s="18"/>
      <c r="K422" s="18"/>
      <c r="L422" s="18"/>
      <c r="M422" s="18"/>
      <c r="N422" s="18"/>
      <c r="O422" s="18"/>
    </row>
    <row r="423" spans="1:15" s="2" customFormat="1" ht="12.75">
      <c r="A423" s="18"/>
      <c r="B423" s="18"/>
      <c r="C423" s="18"/>
      <c r="D423" s="19"/>
      <c r="E423" s="20"/>
      <c r="F423" s="20"/>
      <c r="G423" s="20"/>
      <c r="H423" s="20"/>
      <c r="I423" s="21"/>
      <c r="J423" s="18"/>
      <c r="K423" s="18"/>
      <c r="L423" s="18"/>
      <c r="M423" s="18"/>
      <c r="N423" s="18"/>
      <c r="O423" s="18"/>
    </row>
    <row r="424" spans="1:15" s="2" customFormat="1" ht="12.75">
      <c r="A424" s="18"/>
      <c r="B424" s="18"/>
      <c r="C424" s="18"/>
      <c r="D424" s="19"/>
      <c r="E424" s="20"/>
      <c r="F424" s="20"/>
      <c r="G424" s="20"/>
      <c r="H424" s="20"/>
      <c r="I424" s="21"/>
      <c r="J424" s="18"/>
      <c r="K424" s="18"/>
      <c r="L424" s="18"/>
      <c r="M424" s="18"/>
      <c r="N424" s="18"/>
      <c r="O424" s="18"/>
    </row>
    <row r="425" spans="1:15" s="2" customFormat="1" ht="12.75">
      <c r="A425" s="18"/>
      <c r="B425" s="18"/>
      <c r="C425" s="18"/>
      <c r="D425" s="19"/>
      <c r="E425" s="20"/>
      <c r="F425" s="20"/>
      <c r="G425" s="20"/>
      <c r="H425" s="20"/>
      <c r="I425" s="21"/>
      <c r="J425" s="18"/>
      <c r="K425" s="18"/>
      <c r="L425" s="18"/>
      <c r="M425" s="18"/>
      <c r="N425" s="18"/>
      <c r="O425" s="18"/>
    </row>
    <row r="426" spans="1:15" s="2" customFormat="1" ht="12.75">
      <c r="A426" s="18"/>
      <c r="B426" s="18"/>
      <c r="C426" s="18"/>
      <c r="D426" s="19"/>
      <c r="E426" s="20"/>
      <c r="F426" s="20"/>
      <c r="G426" s="20"/>
      <c r="H426" s="20"/>
      <c r="I426" s="21"/>
      <c r="J426" s="18"/>
      <c r="K426" s="18"/>
      <c r="L426" s="18"/>
      <c r="M426" s="18"/>
      <c r="N426" s="18"/>
      <c r="O426" s="18"/>
    </row>
    <row r="427" spans="1:15" s="2" customFormat="1" ht="12.75">
      <c r="A427" s="18"/>
      <c r="B427" s="18"/>
      <c r="C427" s="18"/>
      <c r="D427" s="19"/>
      <c r="E427" s="20"/>
      <c r="F427" s="20"/>
      <c r="G427" s="20"/>
      <c r="H427" s="20"/>
      <c r="I427" s="21"/>
      <c r="J427" s="18"/>
      <c r="K427" s="18"/>
      <c r="L427" s="18"/>
      <c r="M427" s="18"/>
      <c r="N427" s="18"/>
      <c r="O427" s="18"/>
    </row>
    <row r="428" spans="1:15" s="2" customFormat="1" ht="12.75">
      <c r="A428" s="18"/>
      <c r="B428" s="18"/>
      <c r="C428" s="18"/>
      <c r="D428" s="19"/>
      <c r="E428" s="20"/>
      <c r="F428" s="20"/>
      <c r="G428" s="20"/>
      <c r="H428" s="20"/>
      <c r="I428" s="21"/>
      <c r="J428" s="18"/>
      <c r="K428" s="18"/>
      <c r="L428" s="18"/>
      <c r="M428" s="18"/>
      <c r="N428" s="18"/>
      <c r="O428" s="18"/>
    </row>
    <row r="429" spans="1:15" s="2" customFormat="1" ht="12.75">
      <c r="A429" s="18"/>
      <c r="B429" s="18"/>
      <c r="C429" s="18"/>
      <c r="D429" s="19"/>
      <c r="E429" s="20"/>
      <c r="F429" s="20"/>
      <c r="G429" s="20"/>
      <c r="H429" s="20"/>
      <c r="I429" s="21"/>
      <c r="J429" s="18"/>
      <c r="K429" s="18"/>
      <c r="L429" s="18"/>
      <c r="M429" s="18"/>
      <c r="N429" s="18"/>
      <c r="O429" s="18"/>
    </row>
    <row r="430" spans="1:15" s="2" customFormat="1" ht="12.75">
      <c r="A430" s="18"/>
      <c r="B430" s="18"/>
      <c r="C430" s="18"/>
      <c r="D430" s="19"/>
      <c r="E430" s="20"/>
      <c r="F430" s="20"/>
      <c r="G430" s="20"/>
      <c r="H430" s="20"/>
      <c r="I430" s="21"/>
      <c r="J430" s="18"/>
      <c r="K430" s="18"/>
      <c r="L430" s="18"/>
      <c r="M430" s="18"/>
      <c r="N430" s="18"/>
      <c r="O430" s="18"/>
    </row>
    <row r="431" spans="1:15" s="2" customFormat="1" ht="12.75">
      <c r="A431" s="18"/>
      <c r="B431" s="18"/>
      <c r="C431" s="18"/>
      <c r="D431" s="19"/>
      <c r="E431" s="20"/>
      <c r="F431" s="20"/>
      <c r="G431" s="20"/>
      <c r="H431" s="20"/>
      <c r="I431" s="21"/>
      <c r="J431" s="18"/>
      <c r="K431" s="18"/>
      <c r="L431" s="18"/>
      <c r="M431" s="18"/>
      <c r="N431" s="18"/>
      <c r="O431" s="18"/>
    </row>
    <row r="432" spans="1:15" s="2" customFormat="1" ht="12.75">
      <c r="A432" s="18"/>
      <c r="B432" s="18"/>
      <c r="C432" s="18"/>
      <c r="D432" s="19"/>
      <c r="E432" s="20"/>
      <c r="F432" s="20"/>
      <c r="G432" s="20"/>
      <c r="H432" s="20"/>
      <c r="I432" s="21"/>
      <c r="J432" s="18"/>
      <c r="K432" s="18"/>
      <c r="L432" s="18"/>
      <c r="M432" s="18"/>
      <c r="N432" s="18"/>
      <c r="O432" s="18"/>
    </row>
    <row r="433" spans="1:15" s="2" customFormat="1" ht="12.75">
      <c r="A433" s="18"/>
      <c r="B433" s="18"/>
      <c r="C433" s="18"/>
      <c r="D433" s="19"/>
      <c r="E433" s="20"/>
      <c r="F433" s="20"/>
      <c r="G433" s="20"/>
      <c r="H433" s="20"/>
      <c r="I433" s="21"/>
      <c r="J433" s="18"/>
      <c r="K433" s="18"/>
      <c r="L433" s="18"/>
      <c r="M433" s="18"/>
      <c r="N433" s="18"/>
      <c r="O433" s="18"/>
    </row>
    <row r="434" spans="1:15" s="2" customFormat="1" ht="12.75">
      <c r="A434" s="18"/>
      <c r="B434" s="18"/>
      <c r="C434" s="18"/>
      <c r="D434" s="19"/>
      <c r="E434" s="20"/>
      <c r="F434" s="20"/>
      <c r="G434" s="20"/>
      <c r="H434" s="20"/>
      <c r="I434" s="21"/>
      <c r="J434" s="18"/>
      <c r="K434" s="18"/>
      <c r="L434" s="18"/>
      <c r="M434" s="18"/>
      <c r="N434" s="18"/>
      <c r="O434" s="18"/>
    </row>
    <row r="435" spans="1:15" s="2" customFormat="1" ht="12.75">
      <c r="A435" s="18"/>
      <c r="B435" s="18"/>
      <c r="C435" s="18"/>
      <c r="D435" s="19"/>
      <c r="E435" s="20"/>
      <c r="F435" s="20"/>
      <c r="G435" s="20"/>
      <c r="H435" s="20"/>
      <c r="I435" s="21"/>
      <c r="J435" s="18"/>
      <c r="K435" s="18"/>
      <c r="L435" s="18"/>
      <c r="M435" s="18"/>
      <c r="N435" s="18"/>
      <c r="O435" s="18"/>
    </row>
    <row r="436" spans="1:15" s="2" customFormat="1" ht="12.75">
      <c r="A436" s="18"/>
      <c r="B436" s="18"/>
      <c r="C436" s="18"/>
      <c r="D436" s="19"/>
      <c r="E436" s="20"/>
      <c r="F436" s="20"/>
      <c r="G436" s="20"/>
      <c r="H436" s="20"/>
      <c r="I436" s="21"/>
      <c r="J436" s="18"/>
      <c r="K436" s="18"/>
      <c r="L436" s="18"/>
      <c r="M436" s="18"/>
      <c r="N436" s="18"/>
      <c r="O436" s="18"/>
    </row>
    <row r="437" spans="1:15" s="2" customFormat="1" ht="12.75">
      <c r="A437" s="18"/>
      <c r="B437" s="18"/>
      <c r="C437" s="18"/>
      <c r="D437" s="19"/>
      <c r="E437" s="20"/>
      <c r="F437" s="20"/>
      <c r="G437" s="20"/>
      <c r="H437" s="20"/>
      <c r="I437" s="21"/>
      <c r="J437" s="18"/>
      <c r="K437" s="18"/>
      <c r="L437" s="18"/>
      <c r="M437" s="18"/>
      <c r="N437" s="18"/>
      <c r="O437" s="18"/>
    </row>
    <row r="438" spans="1:15" s="2" customFormat="1" ht="12.75">
      <c r="A438" s="18"/>
      <c r="B438" s="18"/>
      <c r="C438" s="18"/>
      <c r="D438" s="19"/>
      <c r="E438" s="20"/>
      <c r="F438" s="20"/>
      <c r="G438" s="20"/>
      <c r="H438" s="20"/>
      <c r="I438" s="21"/>
      <c r="J438" s="18"/>
      <c r="K438" s="18"/>
      <c r="L438" s="18"/>
      <c r="M438" s="18"/>
      <c r="N438" s="18"/>
      <c r="O438" s="18"/>
    </row>
    <row r="439" spans="1:15" s="2" customFormat="1" ht="12.75">
      <c r="A439" s="18"/>
      <c r="B439" s="18"/>
      <c r="C439" s="18"/>
      <c r="D439" s="19"/>
      <c r="E439" s="20"/>
      <c r="F439" s="20"/>
      <c r="G439" s="20"/>
      <c r="H439" s="20"/>
      <c r="I439" s="21"/>
      <c r="J439" s="18"/>
      <c r="K439" s="18"/>
      <c r="L439" s="18"/>
      <c r="M439" s="18"/>
      <c r="N439" s="18"/>
      <c r="O439" s="18"/>
    </row>
    <row r="440" spans="1:15" s="2" customFormat="1" ht="12.75">
      <c r="A440" s="18"/>
      <c r="B440" s="18"/>
      <c r="C440" s="18"/>
      <c r="D440" s="19"/>
      <c r="E440" s="20"/>
      <c r="F440" s="20"/>
      <c r="G440" s="20"/>
      <c r="H440" s="20"/>
      <c r="I440" s="21"/>
      <c r="J440" s="18"/>
      <c r="K440" s="18"/>
      <c r="L440" s="18"/>
      <c r="M440" s="18"/>
      <c r="N440" s="18"/>
      <c r="O440" s="18"/>
    </row>
    <row r="441" spans="1:15" s="2" customFormat="1" ht="12.75">
      <c r="A441" s="18"/>
      <c r="B441" s="18"/>
      <c r="C441" s="18"/>
      <c r="D441" s="19"/>
      <c r="E441" s="20"/>
      <c r="F441" s="20"/>
      <c r="G441" s="20"/>
      <c r="H441" s="20"/>
      <c r="I441" s="21"/>
      <c r="J441" s="18"/>
      <c r="K441" s="18"/>
      <c r="L441" s="18"/>
      <c r="M441" s="18"/>
      <c r="N441" s="18"/>
      <c r="O441" s="18"/>
    </row>
    <row r="442" spans="1:15" s="2" customFormat="1" ht="12.75">
      <c r="A442" s="18"/>
      <c r="B442" s="18"/>
      <c r="C442" s="18"/>
      <c r="D442" s="19"/>
      <c r="E442" s="20"/>
      <c r="F442" s="20"/>
      <c r="G442" s="20"/>
      <c r="H442" s="20"/>
      <c r="I442" s="21"/>
      <c r="J442" s="18"/>
      <c r="K442" s="18"/>
      <c r="L442" s="18"/>
      <c r="M442" s="18"/>
      <c r="N442" s="18"/>
      <c r="O442" s="18"/>
    </row>
    <row r="443" spans="1:15" s="2" customFormat="1" ht="12.75">
      <c r="A443" s="18"/>
      <c r="B443" s="18"/>
      <c r="C443" s="18"/>
      <c r="D443" s="19"/>
      <c r="E443" s="20"/>
      <c r="F443" s="20"/>
      <c r="G443" s="20"/>
      <c r="H443" s="20"/>
      <c r="I443" s="21"/>
      <c r="J443" s="18"/>
      <c r="K443" s="18"/>
      <c r="L443" s="18"/>
      <c r="M443" s="18"/>
      <c r="N443" s="18"/>
      <c r="O443" s="18"/>
    </row>
    <row r="444" spans="1:15" s="2" customFormat="1" ht="12.75">
      <c r="A444" s="18"/>
      <c r="B444" s="18"/>
      <c r="C444" s="18"/>
      <c r="D444" s="19"/>
      <c r="E444" s="20"/>
      <c r="F444" s="20"/>
      <c r="G444" s="20"/>
      <c r="H444" s="20"/>
      <c r="I444" s="21"/>
      <c r="J444" s="18"/>
      <c r="K444" s="18"/>
      <c r="L444" s="18"/>
      <c r="M444" s="18"/>
      <c r="N444" s="18"/>
      <c r="O444" s="18"/>
    </row>
    <row r="445" spans="1:15" s="2" customFormat="1" ht="12.75">
      <c r="A445" s="18"/>
      <c r="B445" s="18"/>
      <c r="C445" s="18"/>
      <c r="D445" s="19"/>
      <c r="E445" s="20"/>
      <c r="F445" s="20"/>
      <c r="G445" s="20"/>
      <c r="H445" s="20"/>
      <c r="I445" s="21"/>
      <c r="J445" s="18"/>
      <c r="K445" s="18"/>
      <c r="L445" s="18"/>
      <c r="M445" s="18"/>
      <c r="N445" s="18"/>
      <c r="O445" s="18"/>
    </row>
    <row r="446" spans="1:15" s="2" customFormat="1" ht="12.75">
      <c r="A446" s="18"/>
      <c r="B446" s="18"/>
      <c r="C446" s="18"/>
      <c r="D446" s="19"/>
      <c r="E446" s="20"/>
      <c r="F446" s="20"/>
      <c r="G446" s="20"/>
      <c r="H446" s="20"/>
      <c r="I446" s="21"/>
      <c r="J446" s="18"/>
      <c r="K446" s="18"/>
      <c r="L446" s="18"/>
      <c r="M446" s="18"/>
      <c r="N446" s="18"/>
      <c r="O446" s="18"/>
    </row>
    <row r="447" spans="1:15" s="2" customFormat="1" ht="12.75">
      <c r="A447" s="18"/>
      <c r="B447" s="18"/>
      <c r="C447" s="18"/>
      <c r="D447" s="19"/>
      <c r="E447" s="20"/>
      <c r="F447" s="20"/>
      <c r="G447" s="20"/>
      <c r="H447" s="20"/>
      <c r="I447" s="21"/>
      <c r="J447" s="18"/>
      <c r="K447" s="18"/>
      <c r="L447" s="18"/>
      <c r="M447" s="18"/>
      <c r="N447" s="18"/>
      <c r="O447" s="18"/>
    </row>
    <row r="448" spans="1:15" s="2" customFormat="1" ht="12.75">
      <c r="A448" s="18"/>
      <c r="B448" s="18"/>
      <c r="C448" s="18"/>
      <c r="D448" s="19"/>
      <c r="E448" s="20"/>
      <c r="F448" s="20"/>
      <c r="G448" s="20"/>
      <c r="H448" s="20"/>
      <c r="I448" s="21"/>
      <c r="J448" s="18"/>
      <c r="K448" s="18"/>
      <c r="L448" s="18"/>
      <c r="M448" s="18"/>
      <c r="N448" s="18"/>
      <c r="O448" s="18"/>
    </row>
    <row r="449" spans="1:15" s="2" customFormat="1" ht="12.75">
      <c r="A449" s="18"/>
      <c r="B449" s="18"/>
      <c r="C449" s="18"/>
      <c r="D449" s="19"/>
      <c r="E449" s="20"/>
      <c r="F449" s="20"/>
      <c r="G449" s="20"/>
      <c r="H449" s="20"/>
      <c r="I449" s="21"/>
      <c r="J449" s="18"/>
      <c r="K449" s="18"/>
      <c r="L449" s="18"/>
      <c r="M449" s="18"/>
      <c r="N449" s="18"/>
      <c r="O449" s="18"/>
    </row>
    <row r="450" spans="1:15" s="2" customFormat="1" ht="12.75">
      <c r="A450" s="18"/>
      <c r="B450" s="18"/>
      <c r="C450" s="18"/>
      <c r="D450" s="19"/>
      <c r="E450" s="20"/>
      <c r="F450" s="20"/>
      <c r="G450" s="20"/>
      <c r="H450" s="20"/>
      <c r="I450" s="21"/>
      <c r="J450" s="18"/>
      <c r="K450" s="18"/>
      <c r="L450" s="18"/>
      <c r="M450" s="18"/>
      <c r="N450" s="18"/>
      <c r="O450" s="18"/>
    </row>
    <row r="451" spans="1:15" s="2" customFormat="1" ht="12.75">
      <c r="A451" s="18"/>
      <c r="B451" s="18"/>
      <c r="C451" s="18"/>
      <c r="D451" s="19"/>
      <c r="E451" s="20"/>
      <c r="F451" s="20"/>
      <c r="G451" s="20"/>
      <c r="H451" s="20"/>
      <c r="I451" s="21"/>
      <c r="J451" s="18"/>
      <c r="K451" s="18"/>
      <c r="L451" s="18"/>
      <c r="M451" s="18"/>
      <c r="N451" s="18"/>
      <c r="O451" s="18"/>
    </row>
    <row r="452" spans="1:15" s="2" customFormat="1" ht="12.75">
      <c r="A452" s="18"/>
      <c r="B452" s="18"/>
      <c r="C452" s="18"/>
      <c r="D452" s="19"/>
      <c r="E452" s="20"/>
      <c r="F452" s="20"/>
      <c r="G452" s="20"/>
      <c r="H452" s="20"/>
      <c r="I452" s="21"/>
      <c r="J452" s="18"/>
      <c r="K452" s="18"/>
      <c r="L452" s="18"/>
      <c r="M452" s="18"/>
      <c r="N452" s="18"/>
      <c r="O452" s="18"/>
    </row>
    <row r="453" spans="1:15" s="2" customFormat="1" ht="12.75">
      <c r="A453" s="18"/>
      <c r="B453" s="18"/>
      <c r="C453" s="18"/>
      <c r="D453" s="19"/>
      <c r="E453" s="20"/>
      <c r="F453" s="20"/>
      <c r="G453" s="20"/>
      <c r="H453" s="20"/>
      <c r="I453" s="21"/>
      <c r="J453" s="18"/>
      <c r="K453" s="18"/>
      <c r="L453" s="18"/>
      <c r="M453" s="18"/>
      <c r="N453" s="18"/>
      <c r="O453" s="18"/>
    </row>
    <row r="454" spans="1:15" s="2" customFormat="1" ht="12.75">
      <c r="A454" s="18"/>
      <c r="B454" s="18"/>
      <c r="C454" s="18"/>
      <c r="D454" s="19"/>
      <c r="E454" s="20"/>
      <c r="F454" s="20"/>
      <c r="G454" s="20"/>
      <c r="H454" s="20"/>
      <c r="I454" s="21"/>
      <c r="J454" s="18"/>
      <c r="K454" s="18"/>
      <c r="L454" s="18"/>
      <c r="M454" s="18"/>
      <c r="N454" s="18"/>
      <c r="O454" s="18"/>
    </row>
    <row r="455" spans="1:15" s="2" customFormat="1" ht="12.75">
      <c r="A455" s="18"/>
      <c r="B455" s="18"/>
      <c r="C455" s="18"/>
      <c r="D455" s="19"/>
      <c r="E455" s="20"/>
      <c r="F455" s="20"/>
      <c r="G455" s="20"/>
      <c r="H455" s="20"/>
      <c r="I455" s="21"/>
      <c r="J455" s="18"/>
      <c r="K455" s="18"/>
      <c r="L455" s="18"/>
      <c r="M455" s="18"/>
      <c r="N455" s="18"/>
      <c r="O455" s="18"/>
    </row>
    <row r="456" spans="1:15" s="2" customFormat="1" ht="12.75">
      <c r="A456" s="18"/>
      <c r="B456" s="18"/>
      <c r="C456" s="18"/>
      <c r="D456" s="19"/>
      <c r="E456" s="20"/>
      <c r="F456" s="20"/>
      <c r="G456" s="20"/>
      <c r="H456" s="20"/>
      <c r="I456" s="21"/>
      <c r="J456" s="18"/>
      <c r="K456" s="18"/>
      <c r="L456" s="18"/>
      <c r="M456" s="18"/>
      <c r="N456" s="18"/>
      <c r="O456" s="18"/>
    </row>
    <row r="457" spans="1:15" s="2" customFormat="1" ht="12.75">
      <c r="A457" s="18"/>
      <c r="B457" s="18"/>
      <c r="C457" s="18"/>
      <c r="D457" s="19"/>
      <c r="E457" s="20"/>
      <c r="F457" s="20"/>
      <c r="G457" s="20"/>
      <c r="H457" s="20"/>
      <c r="I457" s="21"/>
      <c r="J457" s="18"/>
      <c r="K457" s="18"/>
      <c r="L457" s="18"/>
      <c r="M457" s="18"/>
      <c r="N457" s="18"/>
      <c r="O457" s="18"/>
    </row>
    <row r="458" spans="1:15" s="2" customFormat="1" ht="12.75">
      <c r="A458" s="18"/>
      <c r="B458" s="18"/>
      <c r="C458" s="18"/>
      <c r="D458" s="19"/>
      <c r="E458" s="20"/>
      <c r="F458" s="20"/>
      <c r="G458" s="20"/>
      <c r="H458" s="20"/>
      <c r="I458" s="21"/>
      <c r="J458" s="18"/>
      <c r="K458" s="18"/>
      <c r="L458" s="18"/>
      <c r="M458" s="18"/>
      <c r="N458" s="18"/>
      <c r="O458" s="18"/>
    </row>
    <row r="459" spans="1:15" s="2" customFormat="1" ht="12.75">
      <c r="A459" s="18"/>
      <c r="B459" s="18"/>
      <c r="C459" s="18"/>
      <c r="D459" s="19"/>
      <c r="E459" s="20"/>
      <c r="F459" s="20"/>
      <c r="G459" s="20"/>
      <c r="H459" s="20"/>
      <c r="I459" s="21"/>
      <c r="J459" s="18"/>
      <c r="K459" s="18"/>
      <c r="L459" s="18"/>
      <c r="M459" s="18"/>
      <c r="N459" s="18"/>
      <c r="O459" s="18"/>
    </row>
    <row r="460" spans="1:15" s="2" customFormat="1" ht="12.75">
      <c r="A460" s="18"/>
      <c r="B460" s="18"/>
      <c r="C460" s="18"/>
      <c r="D460" s="19"/>
      <c r="E460" s="20"/>
      <c r="F460" s="20"/>
      <c r="G460" s="20"/>
      <c r="H460" s="20"/>
      <c r="I460" s="21"/>
      <c r="J460" s="18"/>
      <c r="K460" s="18"/>
      <c r="L460" s="18"/>
      <c r="M460" s="18"/>
      <c r="N460" s="18"/>
      <c r="O460" s="18"/>
    </row>
    <row r="461" spans="1:15" s="2" customFormat="1" ht="12.75">
      <c r="A461" s="18"/>
      <c r="B461" s="18"/>
      <c r="C461" s="18"/>
      <c r="D461" s="19"/>
      <c r="E461" s="20"/>
      <c r="F461" s="20"/>
      <c r="G461" s="20"/>
      <c r="H461" s="20"/>
      <c r="I461" s="21"/>
      <c r="J461" s="18"/>
      <c r="K461" s="18"/>
      <c r="L461" s="18"/>
      <c r="M461" s="18"/>
      <c r="N461" s="18"/>
      <c r="O461" s="18"/>
    </row>
    <row r="462" spans="1:15" s="2" customFormat="1" ht="12.75">
      <c r="A462" s="18"/>
      <c r="B462" s="18"/>
      <c r="C462" s="18"/>
      <c r="D462" s="19"/>
      <c r="E462" s="20"/>
      <c r="F462" s="20"/>
      <c r="G462" s="20"/>
      <c r="H462" s="20"/>
      <c r="I462" s="21"/>
      <c r="J462" s="18"/>
      <c r="K462" s="18"/>
      <c r="L462" s="18"/>
      <c r="M462" s="18"/>
      <c r="N462" s="18"/>
      <c r="O462" s="18"/>
    </row>
    <row r="463" spans="1:15" s="2" customFormat="1" ht="12.75">
      <c r="A463" s="18"/>
      <c r="B463" s="18"/>
      <c r="C463" s="18"/>
      <c r="D463" s="19"/>
      <c r="E463" s="20"/>
      <c r="F463" s="20"/>
      <c r="G463" s="20"/>
      <c r="H463" s="20"/>
      <c r="I463" s="21"/>
      <c r="J463" s="18"/>
      <c r="K463" s="18"/>
      <c r="L463" s="18"/>
      <c r="M463" s="18"/>
      <c r="N463" s="18"/>
      <c r="O463" s="18"/>
    </row>
    <row r="464" spans="1:15" s="2" customFormat="1" ht="12.75">
      <c r="A464" s="18"/>
      <c r="B464" s="18"/>
      <c r="C464" s="18"/>
      <c r="D464" s="19"/>
      <c r="E464" s="20"/>
      <c r="F464" s="20"/>
      <c r="G464" s="20"/>
      <c r="H464" s="20"/>
      <c r="I464" s="21"/>
      <c r="J464" s="18"/>
      <c r="K464" s="18"/>
      <c r="L464" s="18"/>
      <c r="M464" s="18"/>
      <c r="N464" s="18"/>
      <c r="O464" s="18"/>
    </row>
    <row r="465" spans="1:15" s="2" customFormat="1" ht="12.75">
      <c r="A465" s="18"/>
      <c r="B465" s="18"/>
      <c r="C465" s="18"/>
      <c r="D465" s="19"/>
      <c r="E465" s="20"/>
      <c r="F465" s="20"/>
      <c r="G465" s="20"/>
      <c r="H465" s="20"/>
      <c r="I465" s="21"/>
      <c r="J465" s="18"/>
      <c r="K465" s="18"/>
      <c r="L465" s="18"/>
      <c r="M465" s="18"/>
      <c r="N465" s="18"/>
      <c r="O465" s="18"/>
    </row>
    <row r="466" spans="1:15" s="2" customFormat="1" ht="12.75">
      <c r="A466" s="18"/>
      <c r="B466" s="18"/>
      <c r="C466" s="18"/>
      <c r="D466" s="19"/>
      <c r="E466" s="20"/>
      <c r="F466" s="20"/>
      <c r="G466" s="20"/>
      <c r="H466" s="20"/>
      <c r="I466" s="21"/>
      <c r="J466" s="18"/>
      <c r="K466" s="18"/>
      <c r="L466" s="18"/>
      <c r="M466" s="18"/>
      <c r="N466" s="18"/>
      <c r="O466" s="18"/>
    </row>
    <row r="467" spans="1:15" s="2" customFormat="1" ht="12.75">
      <c r="A467" s="18"/>
      <c r="B467" s="18"/>
      <c r="C467" s="18"/>
      <c r="D467" s="19"/>
      <c r="E467" s="20"/>
      <c r="F467" s="20"/>
      <c r="G467" s="20"/>
      <c r="H467" s="20"/>
      <c r="I467" s="21"/>
      <c r="J467" s="18"/>
      <c r="K467" s="18"/>
      <c r="L467" s="18"/>
      <c r="M467" s="18"/>
      <c r="N467" s="18"/>
      <c r="O467" s="18"/>
    </row>
    <row r="468" spans="1:15" s="2" customFormat="1" ht="12.75">
      <c r="A468" s="18"/>
      <c r="B468" s="18"/>
      <c r="C468" s="18"/>
      <c r="D468" s="19"/>
      <c r="E468" s="20"/>
      <c r="F468" s="20"/>
      <c r="G468" s="20"/>
      <c r="H468" s="20"/>
      <c r="I468" s="21"/>
      <c r="J468" s="18"/>
      <c r="K468" s="18"/>
      <c r="L468" s="18"/>
      <c r="M468" s="18"/>
      <c r="N468" s="18"/>
      <c r="O468" s="18"/>
    </row>
    <row r="469" spans="1:15" s="2" customFormat="1" ht="12.75">
      <c r="A469" s="18"/>
      <c r="B469" s="18"/>
      <c r="C469" s="18"/>
      <c r="D469" s="19"/>
      <c r="E469" s="20"/>
      <c r="F469" s="20"/>
      <c r="G469" s="20"/>
      <c r="H469" s="20"/>
      <c r="I469" s="21"/>
      <c r="J469" s="18"/>
      <c r="K469" s="18"/>
      <c r="L469" s="18"/>
      <c r="M469" s="18"/>
      <c r="N469" s="18"/>
      <c r="O469" s="18"/>
    </row>
    <row r="470" spans="1:15" s="2" customFormat="1" ht="12.75">
      <c r="A470" s="18"/>
      <c r="B470" s="18"/>
      <c r="C470" s="18"/>
      <c r="D470" s="19"/>
      <c r="E470" s="20"/>
      <c r="F470" s="20"/>
      <c r="G470" s="20"/>
      <c r="H470" s="20"/>
      <c r="I470" s="21"/>
      <c r="J470" s="18"/>
      <c r="K470" s="18"/>
      <c r="L470" s="18"/>
      <c r="M470" s="18"/>
      <c r="N470" s="18"/>
      <c r="O470" s="18"/>
    </row>
    <row r="471" spans="1:15" s="2" customFormat="1" ht="12.75">
      <c r="A471" s="18"/>
      <c r="B471" s="18"/>
      <c r="C471" s="18"/>
      <c r="D471" s="19"/>
      <c r="E471" s="20"/>
      <c r="F471" s="20"/>
      <c r="G471" s="20"/>
      <c r="H471" s="20"/>
      <c r="I471" s="21"/>
      <c r="J471" s="18"/>
      <c r="K471" s="18"/>
      <c r="L471" s="18"/>
      <c r="M471" s="18"/>
      <c r="N471" s="18"/>
      <c r="O471" s="18"/>
    </row>
    <row r="472" spans="1:15" s="2" customFormat="1" ht="12.75">
      <c r="A472" s="18"/>
      <c r="B472" s="18"/>
      <c r="C472" s="18"/>
      <c r="D472" s="19"/>
      <c r="E472" s="20"/>
      <c r="F472" s="20"/>
      <c r="G472" s="20"/>
      <c r="H472" s="20"/>
      <c r="I472" s="21"/>
      <c r="J472" s="18"/>
      <c r="K472" s="18"/>
      <c r="L472" s="18"/>
      <c r="M472" s="18"/>
      <c r="N472" s="18"/>
      <c r="O472" s="18"/>
    </row>
    <row r="473" spans="1:15" s="2" customFormat="1" ht="12.75">
      <c r="A473" s="18"/>
      <c r="B473" s="18"/>
      <c r="C473" s="18"/>
      <c r="D473" s="19"/>
      <c r="E473" s="20"/>
      <c r="F473" s="20"/>
      <c r="G473" s="20"/>
      <c r="H473" s="20"/>
      <c r="I473" s="21"/>
      <c r="J473" s="18"/>
      <c r="K473" s="18"/>
      <c r="L473" s="18"/>
      <c r="M473" s="18"/>
      <c r="N473" s="18"/>
      <c r="O473" s="18"/>
    </row>
    <row r="474" spans="1:15" s="2" customFormat="1" ht="12.75">
      <c r="A474" s="18"/>
      <c r="B474" s="18"/>
      <c r="C474" s="18"/>
      <c r="D474" s="19"/>
      <c r="E474" s="20"/>
      <c r="F474" s="20"/>
      <c r="G474" s="20"/>
      <c r="H474" s="20"/>
      <c r="I474" s="21"/>
      <c r="J474" s="18"/>
      <c r="K474" s="18"/>
      <c r="L474" s="18"/>
      <c r="M474" s="18"/>
      <c r="N474" s="18"/>
      <c r="O474" s="18"/>
    </row>
    <row r="475" spans="1:15" s="2" customFormat="1" ht="12.75">
      <c r="A475" s="18"/>
      <c r="B475" s="18"/>
      <c r="C475" s="18"/>
      <c r="D475" s="19"/>
      <c r="E475" s="20"/>
      <c r="F475" s="20"/>
      <c r="G475" s="20"/>
      <c r="H475" s="20"/>
      <c r="I475" s="21"/>
      <c r="J475" s="18"/>
      <c r="K475" s="18"/>
      <c r="L475" s="18"/>
      <c r="M475" s="18"/>
      <c r="N475" s="18"/>
      <c r="O475" s="18"/>
    </row>
    <row r="476" spans="1:15" s="2" customFormat="1" ht="12.75">
      <c r="A476" s="18"/>
      <c r="B476" s="18"/>
      <c r="C476" s="18"/>
      <c r="D476" s="19"/>
      <c r="E476" s="20"/>
      <c r="F476" s="20"/>
      <c r="G476" s="20"/>
      <c r="H476" s="20"/>
      <c r="I476" s="21"/>
      <c r="J476" s="18"/>
      <c r="K476" s="18"/>
      <c r="L476" s="18"/>
      <c r="M476" s="18"/>
      <c r="N476" s="18"/>
      <c r="O476" s="18"/>
    </row>
    <row r="477" spans="1:15" s="2" customFormat="1" ht="12.75">
      <c r="A477" s="18"/>
      <c r="B477" s="18"/>
      <c r="C477" s="18"/>
      <c r="D477" s="19"/>
      <c r="E477" s="20"/>
      <c r="F477" s="20"/>
      <c r="G477" s="20"/>
      <c r="H477" s="20"/>
      <c r="I477" s="21"/>
      <c r="J477" s="18"/>
      <c r="K477" s="18"/>
      <c r="L477" s="18"/>
      <c r="M477" s="18"/>
      <c r="N477" s="18"/>
      <c r="O477" s="18"/>
    </row>
    <row r="478" spans="1:15" s="2" customFormat="1" ht="12.75">
      <c r="A478" s="18"/>
      <c r="B478" s="18"/>
      <c r="C478" s="18"/>
      <c r="D478" s="19"/>
      <c r="E478" s="20"/>
      <c r="F478" s="20"/>
      <c r="G478" s="20"/>
      <c r="H478" s="20"/>
      <c r="I478" s="21"/>
      <c r="J478" s="18"/>
      <c r="K478" s="18"/>
      <c r="L478" s="18"/>
      <c r="M478" s="18"/>
      <c r="N478" s="18"/>
      <c r="O478" s="18"/>
    </row>
    <row r="479" spans="1:15" s="2" customFormat="1" ht="12.75">
      <c r="A479" s="18"/>
      <c r="B479" s="18"/>
      <c r="C479" s="18"/>
      <c r="D479" s="19"/>
      <c r="E479" s="20"/>
      <c r="F479" s="20"/>
      <c r="G479" s="20"/>
      <c r="H479" s="20"/>
      <c r="I479" s="21"/>
      <c r="J479" s="18"/>
      <c r="K479" s="18"/>
      <c r="L479" s="18"/>
      <c r="M479" s="18"/>
      <c r="N479" s="18"/>
      <c r="O479" s="18"/>
    </row>
    <row r="480" spans="1:15" s="2" customFormat="1" ht="12.75">
      <c r="A480" s="18"/>
      <c r="B480" s="18"/>
      <c r="C480" s="18"/>
      <c r="D480" s="19"/>
      <c r="E480" s="20"/>
      <c r="F480" s="20"/>
      <c r="G480" s="20"/>
      <c r="H480" s="20"/>
      <c r="I480" s="21"/>
      <c r="J480" s="18"/>
      <c r="K480" s="18"/>
      <c r="L480" s="18"/>
      <c r="M480" s="18"/>
      <c r="N480" s="18"/>
      <c r="O480" s="18"/>
    </row>
    <row r="481" spans="1:15" s="2" customFormat="1" ht="12.75">
      <c r="A481" s="18"/>
      <c r="B481" s="18"/>
      <c r="C481" s="18"/>
      <c r="D481" s="19"/>
      <c r="E481" s="20"/>
      <c r="F481" s="20"/>
      <c r="G481" s="20"/>
      <c r="H481" s="20"/>
      <c r="I481" s="21"/>
      <c r="J481" s="18"/>
      <c r="K481" s="18"/>
      <c r="L481" s="18"/>
      <c r="M481" s="18"/>
      <c r="N481" s="18"/>
      <c r="O481" s="18"/>
    </row>
    <row r="482" spans="1:15" s="2" customFormat="1" ht="12.75">
      <c r="A482" s="18"/>
      <c r="B482" s="18"/>
      <c r="C482" s="18"/>
      <c r="D482" s="19"/>
      <c r="E482" s="20"/>
      <c r="F482" s="20"/>
      <c r="G482" s="20"/>
      <c r="H482" s="20"/>
      <c r="I482" s="21"/>
      <c r="J482" s="18"/>
      <c r="K482" s="18"/>
      <c r="L482" s="18"/>
      <c r="M482" s="18"/>
      <c r="N482" s="18"/>
      <c r="O482" s="18"/>
    </row>
    <row r="483" spans="1:15" s="2" customFormat="1" ht="12.75">
      <c r="A483" s="18"/>
      <c r="B483" s="18"/>
      <c r="C483" s="18"/>
      <c r="D483" s="19"/>
      <c r="E483" s="20"/>
      <c r="F483" s="20"/>
      <c r="G483" s="20"/>
      <c r="H483" s="20"/>
      <c r="I483" s="21"/>
      <c r="J483" s="18"/>
      <c r="K483" s="18"/>
      <c r="L483" s="18"/>
      <c r="M483" s="18"/>
      <c r="N483" s="18"/>
      <c r="O483" s="18"/>
    </row>
    <row r="484" spans="1:15" s="2" customFormat="1" ht="12.75">
      <c r="A484" s="18"/>
      <c r="B484" s="18"/>
      <c r="C484" s="18"/>
      <c r="D484" s="19"/>
      <c r="E484" s="20"/>
      <c r="F484" s="20"/>
      <c r="G484" s="20"/>
      <c r="H484" s="20"/>
      <c r="I484" s="21"/>
      <c r="J484" s="18"/>
      <c r="K484" s="18"/>
      <c r="L484" s="18"/>
      <c r="M484" s="18"/>
      <c r="N484" s="18"/>
      <c r="O484" s="18"/>
    </row>
    <row r="485" spans="1:15" s="2" customFormat="1" ht="12.75">
      <c r="A485" s="18"/>
      <c r="B485" s="18"/>
      <c r="C485" s="18"/>
      <c r="D485" s="19"/>
      <c r="E485" s="20"/>
      <c r="F485" s="20"/>
      <c r="G485" s="20"/>
      <c r="H485" s="20"/>
      <c r="I485" s="21"/>
      <c r="J485" s="18"/>
      <c r="K485" s="18"/>
      <c r="L485" s="18"/>
      <c r="M485" s="18"/>
      <c r="N485" s="18"/>
      <c r="O485" s="18"/>
    </row>
    <row r="486" spans="1:15" s="2" customFormat="1" ht="12.75">
      <c r="A486" s="18"/>
      <c r="B486" s="18"/>
      <c r="C486" s="18"/>
      <c r="D486" s="19"/>
      <c r="E486" s="20"/>
      <c r="F486" s="20"/>
      <c r="G486" s="20"/>
      <c r="H486" s="20"/>
      <c r="I486" s="21"/>
      <c r="J486" s="18"/>
      <c r="K486" s="18"/>
      <c r="L486" s="18"/>
      <c r="M486" s="18"/>
      <c r="N486" s="18"/>
      <c r="O486" s="18"/>
    </row>
    <row r="487" spans="1:15" s="2" customFormat="1" ht="12.75">
      <c r="A487" s="18"/>
      <c r="B487" s="18"/>
      <c r="C487" s="18"/>
      <c r="D487" s="19"/>
      <c r="E487" s="20"/>
      <c r="F487" s="20"/>
      <c r="G487" s="20"/>
      <c r="H487" s="20"/>
      <c r="I487" s="21"/>
      <c r="J487" s="18"/>
      <c r="K487" s="18"/>
      <c r="L487" s="18"/>
      <c r="M487" s="18"/>
      <c r="N487" s="18"/>
      <c r="O487" s="18"/>
    </row>
    <row r="488" spans="1:15" s="2" customFormat="1" ht="12.75">
      <c r="A488" s="18"/>
      <c r="B488" s="18"/>
      <c r="C488" s="18"/>
      <c r="D488" s="19"/>
      <c r="E488" s="20"/>
      <c r="F488" s="20"/>
      <c r="G488" s="20"/>
      <c r="H488" s="20"/>
      <c r="I488" s="21"/>
      <c r="J488" s="18"/>
      <c r="K488" s="18"/>
      <c r="L488" s="18"/>
      <c r="M488" s="18"/>
      <c r="N488" s="18"/>
      <c r="O488" s="18"/>
    </row>
    <row r="489" spans="1:15" s="2" customFormat="1" ht="12.75">
      <c r="A489" s="18"/>
      <c r="B489" s="18"/>
      <c r="C489" s="18"/>
      <c r="D489" s="19"/>
      <c r="E489" s="20"/>
      <c r="F489" s="20"/>
      <c r="G489" s="20"/>
      <c r="H489" s="20"/>
      <c r="I489" s="21"/>
      <c r="J489" s="18"/>
      <c r="K489" s="18"/>
      <c r="L489" s="18"/>
      <c r="M489" s="18"/>
      <c r="N489" s="18"/>
      <c r="O489" s="18"/>
    </row>
    <row r="490" spans="1:15" s="2" customFormat="1" ht="12.75">
      <c r="A490" s="18"/>
      <c r="B490" s="18"/>
      <c r="C490" s="18"/>
      <c r="D490" s="19"/>
      <c r="E490" s="20"/>
      <c r="F490" s="20"/>
      <c r="G490" s="20"/>
      <c r="H490" s="20"/>
      <c r="I490" s="21"/>
      <c r="J490" s="18"/>
      <c r="K490" s="18"/>
      <c r="L490" s="18"/>
      <c r="M490" s="18"/>
      <c r="N490" s="18"/>
      <c r="O490" s="18"/>
    </row>
    <row r="491" spans="1:15" s="2" customFormat="1" ht="12.75">
      <c r="A491" s="18"/>
      <c r="B491" s="18"/>
      <c r="C491" s="18"/>
      <c r="D491" s="19"/>
      <c r="E491" s="20"/>
      <c r="F491" s="20"/>
      <c r="G491" s="20"/>
      <c r="H491" s="20"/>
      <c r="I491" s="21"/>
      <c r="J491" s="18"/>
      <c r="K491" s="18"/>
      <c r="L491" s="18"/>
      <c r="M491" s="18"/>
      <c r="N491" s="18"/>
      <c r="O491" s="18"/>
    </row>
    <row r="492" spans="1:15" s="2" customFormat="1" ht="12.75">
      <c r="A492" s="18"/>
      <c r="B492" s="18"/>
      <c r="C492" s="18"/>
      <c r="D492" s="19"/>
      <c r="E492" s="20"/>
      <c r="F492" s="20"/>
      <c r="G492" s="20"/>
      <c r="H492" s="20"/>
      <c r="I492" s="21"/>
      <c r="J492" s="18"/>
      <c r="K492" s="18"/>
      <c r="L492" s="18"/>
      <c r="M492" s="18"/>
      <c r="N492" s="18"/>
      <c r="O492" s="18"/>
    </row>
    <row r="493" spans="1:15" s="2" customFormat="1" ht="12.75">
      <c r="A493" s="18"/>
      <c r="B493" s="18"/>
      <c r="C493" s="18"/>
      <c r="D493" s="19"/>
      <c r="E493" s="20"/>
      <c r="F493" s="20"/>
      <c r="G493" s="20"/>
      <c r="H493" s="20"/>
      <c r="I493" s="21"/>
      <c r="J493" s="18"/>
      <c r="K493" s="18"/>
      <c r="L493" s="18"/>
      <c r="M493" s="18"/>
      <c r="N493" s="18"/>
      <c r="O493" s="18"/>
    </row>
    <row r="494" spans="1:15" s="2" customFormat="1" ht="12.75">
      <c r="A494" s="18"/>
      <c r="B494" s="18"/>
      <c r="C494" s="18"/>
      <c r="D494" s="19"/>
      <c r="E494" s="20"/>
      <c r="F494" s="20"/>
      <c r="G494" s="20"/>
      <c r="H494" s="20"/>
      <c r="I494" s="21"/>
      <c r="J494" s="18"/>
      <c r="K494" s="18"/>
      <c r="L494" s="18"/>
      <c r="M494" s="18"/>
      <c r="N494" s="18"/>
      <c r="O494" s="18"/>
    </row>
    <row r="495" spans="1:15" s="2" customFormat="1" ht="12.75">
      <c r="A495" s="18"/>
      <c r="B495" s="18"/>
      <c r="C495" s="18"/>
      <c r="D495" s="19"/>
      <c r="E495" s="20"/>
      <c r="F495" s="20"/>
      <c r="G495" s="20"/>
      <c r="H495" s="20"/>
      <c r="I495" s="21"/>
      <c r="J495" s="18"/>
      <c r="K495" s="18"/>
      <c r="L495" s="18"/>
      <c r="M495" s="18"/>
      <c r="N495" s="18"/>
      <c r="O495" s="18"/>
    </row>
    <row r="496" spans="1:15" s="2" customFormat="1" ht="12.75">
      <c r="A496" s="18"/>
      <c r="B496" s="18"/>
      <c r="C496" s="18"/>
      <c r="D496" s="19"/>
      <c r="E496" s="20"/>
      <c r="F496" s="20"/>
      <c r="G496" s="20"/>
      <c r="H496" s="20"/>
      <c r="I496" s="21"/>
      <c r="J496" s="18"/>
      <c r="K496" s="18"/>
      <c r="L496" s="18"/>
      <c r="M496" s="18"/>
      <c r="N496" s="18"/>
      <c r="O496" s="18"/>
    </row>
    <row r="497" spans="1:15" s="2" customFormat="1" ht="12.75">
      <c r="A497" s="18"/>
      <c r="B497" s="18"/>
      <c r="C497" s="18"/>
      <c r="D497" s="19"/>
      <c r="E497" s="20"/>
      <c r="F497" s="20"/>
      <c r="G497" s="20"/>
      <c r="H497" s="20"/>
      <c r="I497" s="21"/>
      <c r="J497" s="18"/>
      <c r="K497" s="18"/>
      <c r="L497" s="18"/>
      <c r="M497" s="18"/>
      <c r="N497" s="18"/>
      <c r="O497" s="18"/>
    </row>
    <row r="498" spans="1:15" s="2" customFormat="1" ht="12.75">
      <c r="A498" s="18"/>
      <c r="B498" s="18"/>
      <c r="C498" s="18"/>
      <c r="D498" s="19"/>
      <c r="E498" s="20"/>
      <c r="F498" s="20"/>
      <c r="G498" s="20"/>
      <c r="H498" s="20"/>
      <c r="I498" s="21"/>
      <c r="J498" s="18"/>
      <c r="K498" s="18"/>
      <c r="L498" s="18"/>
      <c r="M498" s="18"/>
      <c r="N498" s="18"/>
      <c r="O498" s="18"/>
    </row>
    <row r="499" spans="1:15" s="2" customFormat="1" ht="12.75">
      <c r="A499" s="18"/>
      <c r="B499" s="18"/>
      <c r="C499" s="18"/>
      <c r="D499" s="19"/>
      <c r="E499" s="20"/>
      <c r="F499" s="20"/>
      <c r="G499" s="20"/>
      <c r="H499" s="20"/>
      <c r="I499" s="21"/>
      <c r="J499" s="18"/>
      <c r="K499" s="18"/>
      <c r="L499" s="18"/>
      <c r="M499" s="18"/>
      <c r="N499" s="18"/>
      <c r="O499" s="18"/>
    </row>
    <row r="500" spans="1:15" s="2" customFormat="1" ht="12.75">
      <c r="A500" s="18"/>
      <c r="B500" s="18"/>
      <c r="C500" s="18"/>
      <c r="D500" s="19"/>
      <c r="E500" s="20"/>
      <c r="F500" s="20"/>
      <c r="G500" s="20"/>
      <c r="H500" s="20"/>
      <c r="I500" s="21"/>
      <c r="J500" s="18"/>
      <c r="K500" s="18"/>
      <c r="L500" s="18"/>
      <c r="M500" s="18"/>
      <c r="N500" s="18"/>
      <c r="O500" s="18"/>
    </row>
    <row r="501" spans="1:15" s="2" customFormat="1" ht="12.75">
      <c r="A501" s="18"/>
      <c r="B501" s="18"/>
      <c r="C501" s="18"/>
      <c r="D501" s="19"/>
      <c r="E501" s="20"/>
      <c r="F501" s="20"/>
      <c r="G501" s="20"/>
      <c r="H501" s="20"/>
      <c r="I501" s="21"/>
      <c r="J501" s="18"/>
      <c r="K501" s="18"/>
      <c r="L501" s="18"/>
      <c r="M501" s="18"/>
      <c r="N501" s="18"/>
      <c r="O501" s="18"/>
    </row>
    <row r="502" spans="1:15" s="2" customFormat="1" ht="12.75">
      <c r="A502" s="18"/>
      <c r="B502" s="18"/>
      <c r="C502" s="18"/>
      <c r="D502" s="19"/>
      <c r="E502" s="20"/>
      <c r="F502" s="20"/>
      <c r="G502" s="20"/>
      <c r="H502" s="20"/>
      <c r="I502" s="21"/>
      <c r="J502" s="18"/>
      <c r="K502" s="18"/>
      <c r="L502" s="18"/>
      <c r="M502" s="18"/>
      <c r="N502" s="18"/>
      <c r="O502" s="18"/>
    </row>
    <row r="503" spans="1:15" s="2" customFormat="1" ht="12.75">
      <c r="A503" s="18"/>
      <c r="B503" s="18"/>
      <c r="C503" s="18"/>
      <c r="D503" s="19"/>
      <c r="E503" s="20"/>
      <c r="F503" s="20"/>
      <c r="G503" s="20"/>
      <c r="H503" s="20"/>
      <c r="I503" s="21"/>
      <c r="J503" s="18"/>
      <c r="K503" s="18"/>
      <c r="L503" s="18"/>
      <c r="M503" s="18"/>
      <c r="N503" s="18"/>
      <c r="O503" s="18"/>
    </row>
    <row r="504" spans="1:15" s="2" customFormat="1" ht="12.75">
      <c r="A504" s="18"/>
      <c r="B504" s="18"/>
      <c r="C504" s="18"/>
      <c r="D504" s="19"/>
      <c r="E504" s="20"/>
      <c r="F504" s="20"/>
      <c r="G504" s="20"/>
      <c r="H504" s="20"/>
      <c r="I504" s="21"/>
      <c r="J504" s="18"/>
      <c r="K504" s="18"/>
      <c r="L504" s="18"/>
      <c r="M504" s="18"/>
      <c r="N504" s="18"/>
      <c r="O504" s="18"/>
    </row>
    <row r="505" spans="1:15" s="2" customFormat="1" ht="12.75">
      <c r="A505" s="18"/>
      <c r="B505" s="18"/>
      <c r="C505" s="18"/>
      <c r="D505" s="19"/>
      <c r="E505" s="20"/>
      <c r="F505" s="20"/>
      <c r="G505" s="20"/>
      <c r="H505" s="20"/>
      <c r="I505" s="21"/>
      <c r="J505" s="18"/>
      <c r="K505" s="18"/>
      <c r="L505" s="18"/>
      <c r="M505" s="18"/>
      <c r="N505" s="18"/>
      <c r="O505" s="18"/>
    </row>
    <row r="506" spans="1:15" s="2" customFormat="1" ht="12.75">
      <c r="A506" s="18"/>
      <c r="B506" s="18"/>
      <c r="C506" s="18"/>
      <c r="D506" s="19"/>
      <c r="E506" s="20"/>
      <c r="F506" s="20"/>
      <c r="G506" s="20"/>
      <c r="H506" s="20"/>
      <c r="I506" s="21"/>
      <c r="J506" s="18"/>
      <c r="K506" s="18"/>
      <c r="L506" s="18"/>
      <c r="M506" s="18"/>
      <c r="N506" s="18"/>
      <c r="O506" s="18"/>
    </row>
    <row r="507" spans="1:15" s="2" customFormat="1" ht="12.75">
      <c r="A507" s="18"/>
      <c r="B507" s="18"/>
      <c r="C507" s="18"/>
      <c r="D507" s="19"/>
      <c r="E507" s="20"/>
      <c r="F507" s="20"/>
      <c r="G507" s="20"/>
      <c r="H507" s="20"/>
      <c r="I507" s="21"/>
      <c r="J507" s="18"/>
      <c r="K507" s="18"/>
      <c r="L507" s="18"/>
      <c r="M507" s="18"/>
      <c r="N507" s="18"/>
      <c r="O507" s="18"/>
    </row>
    <row r="508" spans="1:15" s="2" customFormat="1" ht="12.75">
      <c r="A508" s="18"/>
      <c r="B508" s="18"/>
      <c r="C508" s="18"/>
      <c r="D508" s="19"/>
      <c r="E508" s="20"/>
      <c r="F508" s="20"/>
      <c r="G508" s="20"/>
      <c r="H508" s="20"/>
      <c r="I508" s="21"/>
      <c r="J508" s="18"/>
      <c r="K508" s="18"/>
      <c r="L508" s="18"/>
      <c r="M508" s="18"/>
      <c r="N508" s="18"/>
      <c r="O508" s="18"/>
    </row>
    <row r="509" spans="1:15" s="2" customFormat="1" ht="12.75">
      <c r="A509" s="18"/>
      <c r="B509" s="18"/>
      <c r="C509" s="18"/>
      <c r="D509" s="19"/>
      <c r="E509" s="20"/>
      <c r="F509" s="20"/>
      <c r="G509" s="20"/>
      <c r="H509" s="20"/>
      <c r="I509" s="21"/>
      <c r="J509" s="18"/>
      <c r="K509" s="18"/>
      <c r="L509" s="18"/>
      <c r="M509" s="18"/>
      <c r="N509" s="18"/>
      <c r="O509" s="18"/>
    </row>
    <row r="510" spans="1:15" s="2" customFormat="1" ht="12.75">
      <c r="A510" s="18"/>
      <c r="B510" s="18"/>
      <c r="C510" s="18"/>
      <c r="D510" s="19"/>
      <c r="E510" s="20"/>
      <c r="F510" s="20"/>
      <c r="G510" s="20"/>
      <c r="H510" s="20"/>
      <c r="I510" s="21"/>
      <c r="J510" s="18"/>
      <c r="K510" s="18"/>
      <c r="L510" s="18"/>
      <c r="M510" s="18"/>
      <c r="N510" s="18"/>
      <c r="O510" s="18"/>
    </row>
    <row r="511" spans="1:15" s="2" customFormat="1" ht="12.75">
      <c r="A511" s="18"/>
      <c r="B511" s="18"/>
      <c r="C511" s="18"/>
      <c r="D511" s="19"/>
      <c r="E511" s="20"/>
      <c r="F511" s="20"/>
      <c r="G511" s="20"/>
      <c r="H511" s="20"/>
      <c r="I511" s="21"/>
      <c r="J511" s="18"/>
      <c r="K511" s="18"/>
      <c r="L511" s="18"/>
      <c r="M511" s="18"/>
      <c r="N511" s="18"/>
      <c r="O511" s="18"/>
    </row>
    <row r="512" spans="1:15" s="2" customFormat="1" ht="12.75">
      <c r="A512" s="18"/>
      <c r="B512" s="18"/>
      <c r="C512" s="18"/>
      <c r="D512" s="19"/>
      <c r="E512" s="20"/>
      <c r="F512" s="20"/>
      <c r="G512" s="20"/>
      <c r="H512" s="20"/>
      <c r="I512" s="21"/>
      <c r="J512" s="18"/>
      <c r="K512" s="18"/>
      <c r="L512" s="18"/>
      <c r="M512" s="18"/>
      <c r="N512" s="18"/>
      <c r="O512" s="18"/>
    </row>
    <row r="513" spans="1:15" s="2" customFormat="1" ht="12.75">
      <c r="A513" s="18"/>
      <c r="B513" s="18"/>
      <c r="C513" s="18"/>
      <c r="D513" s="19"/>
      <c r="E513" s="20"/>
      <c r="F513" s="20"/>
      <c r="G513" s="20"/>
      <c r="H513" s="20"/>
      <c r="I513" s="21"/>
      <c r="J513" s="18"/>
      <c r="K513" s="18"/>
      <c r="L513" s="18"/>
      <c r="M513" s="18"/>
      <c r="N513" s="18"/>
      <c r="O513" s="18"/>
    </row>
    <row r="514" spans="1:15" s="2" customFormat="1" ht="12.75">
      <c r="A514" s="18"/>
      <c r="B514" s="18"/>
      <c r="C514" s="18"/>
      <c r="D514" s="19"/>
      <c r="E514" s="20"/>
      <c r="F514" s="20"/>
      <c r="G514" s="20"/>
      <c r="H514" s="20"/>
      <c r="I514" s="21"/>
      <c r="J514" s="18"/>
      <c r="K514" s="18"/>
      <c r="L514" s="18"/>
      <c r="M514" s="18"/>
      <c r="N514" s="18"/>
      <c r="O514" s="18"/>
    </row>
    <row r="515" spans="1:15" s="2" customFormat="1" ht="12.75">
      <c r="A515" s="18"/>
      <c r="B515" s="18"/>
      <c r="C515" s="18"/>
      <c r="D515" s="19"/>
      <c r="E515" s="20"/>
      <c r="F515" s="20"/>
      <c r="G515" s="20"/>
      <c r="H515" s="20"/>
      <c r="I515" s="21"/>
      <c r="J515" s="18"/>
      <c r="K515" s="18"/>
      <c r="L515" s="18"/>
      <c r="M515" s="18"/>
      <c r="N515" s="18"/>
      <c r="O515" s="18"/>
    </row>
    <row r="516" spans="1:15" s="2" customFormat="1" ht="12.75">
      <c r="A516" s="18"/>
      <c r="B516" s="18"/>
      <c r="C516" s="18"/>
      <c r="D516" s="19"/>
      <c r="E516" s="20"/>
      <c r="F516" s="20"/>
      <c r="G516" s="20"/>
      <c r="H516" s="20"/>
      <c r="I516" s="21"/>
      <c r="J516" s="18"/>
      <c r="K516" s="18"/>
      <c r="L516" s="18"/>
      <c r="M516" s="18"/>
      <c r="N516" s="18"/>
      <c r="O516" s="18"/>
    </row>
    <row r="517" spans="1:15" s="2" customFormat="1" ht="12.75">
      <c r="A517" s="18"/>
      <c r="B517" s="18"/>
      <c r="C517" s="18"/>
      <c r="D517" s="19"/>
      <c r="E517" s="20"/>
      <c r="F517" s="20"/>
      <c r="G517" s="20"/>
      <c r="H517" s="20"/>
      <c r="I517" s="21"/>
      <c r="J517" s="18"/>
      <c r="K517" s="18"/>
      <c r="L517" s="18"/>
      <c r="M517" s="18"/>
      <c r="N517" s="18"/>
      <c r="O517" s="18"/>
    </row>
    <row r="518" spans="1:15" s="2" customFormat="1" ht="12.75">
      <c r="A518" s="18"/>
      <c r="B518" s="18"/>
      <c r="C518" s="18"/>
      <c r="D518" s="19"/>
      <c r="E518" s="20"/>
      <c r="F518" s="20"/>
      <c r="G518" s="20"/>
      <c r="H518" s="20"/>
      <c r="I518" s="21"/>
      <c r="J518" s="18"/>
      <c r="K518" s="18"/>
      <c r="L518" s="18"/>
      <c r="M518" s="18"/>
      <c r="N518" s="18"/>
      <c r="O518" s="18"/>
    </row>
    <row r="519" spans="1:15" s="2" customFormat="1" ht="12.75">
      <c r="A519" s="18"/>
      <c r="B519" s="18"/>
      <c r="C519" s="18"/>
      <c r="D519" s="19"/>
      <c r="E519" s="20"/>
      <c r="F519" s="20"/>
      <c r="G519" s="20"/>
      <c r="H519" s="20"/>
      <c r="I519" s="21"/>
      <c r="J519" s="18"/>
      <c r="K519" s="18"/>
      <c r="L519" s="18"/>
      <c r="M519" s="18"/>
      <c r="N519" s="18"/>
      <c r="O519" s="18"/>
    </row>
    <row r="520" spans="1:15" s="2" customFormat="1" ht="12.75">
      <c r="A520" s="18"/>
      <c r="B520" s="18"/>
      <c r="C520" s="18"/>
      <c r="D520" s="19"/>
      <c r="E520" s="20"/>
      <c r="F520" s="20"/>
      <c r="G520" s="20"/>
      <c r="H520" s="20"/>
      <c r="I520" s="21"/>
      <c r="J520" s="18"/>
      <c r="K520" s="18"/>
      <c r="L520" s="18"/>
      <c r="M520" s="18"/>
      <c r="N520" s="18"/>
      <c r="O520" s="18"/>
    </row>
    <row r="521" spans="1:15" s="2" customFormat="1" ht="12.75">
      <c r="A521" s="18"/>
      <c r="B521" s="18"/>
      <c r="C521" s="18"/>
      <c r="D521" s="19"/>
      <c r="E521" s="20"/>
      <c r="F521" s="20"/>
      <c r="G521" s="20"/>
      <c r="H521" s="20"/>
      <c r="I521" s="21"/>
      <c r="J521" s="18"/>
      <c r="K521" s="18"/>
      <c r="L521" s="18"/>
      <c r="M521" s="18"/>
      <c r="N521" s="18"/>
      <c r="O521" s="18"/>
    </row>
    <row r="522" spans="1:15" s="2" customFormat="1" ht="12.75">
      <c r="A522" s="18"/>
      <c r="B522" s="18"/>
      <c r="C522" s="18"/>
      <c r="D522" s="19"/>
      <c r="E522" s="20"/>
      <c r="F522" s="20"/>
      <c r="G522" s="20"/>
      <c r="H522" s="20"/>
      <c r="I522" s="21"/>
      <c r="J522" s="18"/>
      <c r="K522" s="18"/>
      <c r="L522" s="18"/>
      <c r="M522" s="18"/>
      <c r="N522" s="18"/>
      <c r="O522" s="18"/>
    </row>
    <row r="523" spans="1:15" s="2" customFormat="1" ht="12.75">
      <c r="A523" s="18"/>
      <c r="B523" s="18"/>
      <c r="C523" s="18"/>
      <c r="D523" s="19"/>
      <c r="E523" s="20"/>
      <c r="F523" s="20"/>
      <c r="G523" s="20"/>
      <c r="H523" s="20"/>
      <c r="I523" s="21"/>
      <c r="J523" s="18"/>
      <c r="K523" s="18"/>
      <c r="L523" s="18"/>
      <c r="M523" s="18"/>
      <c r="N523" s="18"/>
      <c r="O523" s="18"/>
    </row>
    <row r="524" spans="1:15" s="2" customFormat="1" ht="12.75">
      <c r="A524" s="18"/>
      <c r="B524" s="18"/>
      <c r="C524" s="18"/>
      <c r="D524" s="19"/>
      <c r="E524" s="20"/>
      <c r="F524" s="20"/>
      <c r="G524" s="20"/>
      <c r="H524" s="20"/>
      <c r="I524" s="21"/>
      <c r="J524" s="18"/>
      <c r="K524" s="18"/>
      <c r="L524" s="18"/>
      <c r="M524" s="18"/>
      <c r="N524" s="18"/>
      <c r="O524" s="18"/>
    </row>
    <row r="525" spans="1:15" s="2" customFormat="1" ht="12.75">
      <c r="A525" s="18"/>
      <c r="B525" s="18"/>
      <c r="C525" s="18"/>
      <c r="D525" s="19"/>
      <c r="E525" s="20"/>
      <c r="F525" s="20"/>
      <c r="G525" s="20"/>
      <c r="H525" s="20"/>
      <c r="I525" s="21"/>
      <c r="J525" s="18"/>
      <c r="K525" s="18"/>
      <c r="L525" s="18"/>
      <c r="M525" s="18"/>
      <c r="N525" s="18"/>
      <c r="O525" s="18"/>
    </row>
    <row r="526" spans="1:15" s="2" customFormat="1" ht="12.75">
      <c r="A526" s="18"/>
      <c r="B526" s="18"/>
      <c r="C526" s="18"/>
      <c r="D526" s="19"/>
      <c r="E526" s="20"/>
      <c r="F526" s="20"/>
      <c r="G526" s="20"/>
      <c r="H526" s="20"/>
      <c r="I526" s="21"/>
      <c r="J526" s="18"/>
      <c r="K526" s="18"/>
      <c r="L526" s="18"/>
      <c r="M526" s="18"/>
      <c r="N526" s="18"/>
      <c r="O526" s="18"/>
    </row>
    <row r="527" spans="1:15" s="2" customFormat="1" ht="12.75">
      <c r="A527" s="18"/>
      <c r="B527" s="18"/>
      <c r="C527" s="18"/>
      <c r="D527" s="19"/>
      <c r="E527" s="20"/>
      <c r="F527" s="20"/>
      <c r="G527" s="20"/>
      <c r="H527" s="20"/>
      <c r="I527" s="21"/>
      <c r="J527" s="18"/>
      <c r="K527" s="18"/>
      <c r="L527" s="18"/>
      <c r="M527" s="18"/>
      <c r="N527" s="18"/>
      <c r="O527" s="18"/>
    </row>
    <row r="528" spans="1:15" s="2" customFormat="1" ht="12.75">
      <c r="A528" s="18"/>
      <c r="B528" s="18"/>
      <c r="C528" s="18"/>
      <c r="D528" s="19"/>
      <c r="E528" s="20"/>
      <c r="F528" s="20"/>
      <c r="G528" s="20"/>
      <c r="H528" s="20"/>
      <c r="I528" s="21"/>
      <c r="J528" s="18"/>
      <c r="K528" s="18"/>
      <c r="L528" s="18"/>
      <c r="M528" s="18"/>
      <c r="N528" s="18"/>
      <c r="O528" s="18"/>
    </row>
    <row r="529" spans="1:15" s="2" customFormat="1" ht="12.75">
      <c r="A529" s="18"/>
      <c r="B529" s="18"/>
      <c r="C529" s="18"/>
      <c r="D529" s="19"/>
      <c r="E529" s="20"/>
      <c r="F529" s="20"/>
      <c r="G529" s="20"/>
      <c r="H529" s="20"/>
      <c r="I529" s="21"/>
      <c r="J529" s="18"/>
      <c r="K529" s="18"/>
      <c r="L529" s="18"/>
      <c r="M529" s="18"/>
      <c r="N529" s="18"/>
      <c r="O529" s="18"/>
    </row>
    <row r="530" spans="1:15" s="2" customFormat="1" ht="12.75">
      <c r="A530" s="18"/>
      <c r="B530" s="18"/>
      <c r="C530" s="18"/>
      <c r="D530" s="19"/>
      <c r="E530" s="20"/>
      <c r="F530" s="20"/>
      <c r="G530" s="20"/>
      <c r="H530" s="20"/>
      <c r="I530" s="21"/>
      <c r="J530" s="18"/>
      <c r="K530" s="18"/>
      <c r="L530" s="18"/>
      <c r="M530" s="18"/>
      <c r="N530" s="18"/>
      <c r="O530" s="18"/>
    </row>
    <row r="531" spans="1:15" s="2" customFormat="1" ht="12.75">
      <c r="A531" s="18"/>
      <c r="B531" s="18"/>
      <c r="C531" s="18"/>
      <c r="D531" s="19"/>
      <c r="E531" s="20"/>
      <c r="F531" s="20"/>
      <c r="G531" s="20"/>
      <c r="H531" s="20"/>
      <c r="I531" s="21"/>
      <c r="J531" s="18"/>
      <c r="K531" s="18"/>
      <c r="L531" s="18"/>
      <c r="M531" s="18"/>
      <c r="N531" s="18"/>
      <c r="O531" s="18"/>
    </row>
    <row r="532" spans="1:15" s="2" customFormat="1" ht="12.75">
      <c r="A532" s="18"/>
      <c r="B532" s="18"/>
      <c r="C532" s="18"/>
      <c r="D532" s="19"/>
      <c r="E532" s="20"/>
      <c r="F532" s="20"/>
      <c r="G532" s="20"/>
      <c r="H532" s="20"/>
      <c r="I532" s="21"/>
      <c r="J532" s="18"/>
      <c r="K532" s="18"/>
      <c r="L532" s="18"/>
      <c r="M532" s="18"/>
      <c r="N532" s="18"/>
      <c r="O532" s="18"/>
    </row>
    <row r="533" spans="1:15" s="2" customFormat="1" ht="12.75">
      <c r="A533" s="18"/>
      <c r="B533" s="18"/>
      <c r="C533" s="18"/>
      <c r="D533" s="19"/>
      <c r="E533" s="20"/>
      <c r="F533" s="20"/>
      <c r="G533" s="20"/>
      <c r="H533" s="20"/>
      <c r="I533" s="21"/>
      <c r="J533" s="18"/>
      <c r="K533" s="18"/>
      <c r="L533" s="18"/>
      <c r="M533" s="18"/>
      <c r="N533" s="18"/>
      <c r="O533" s="18"/>
    </row>
    <row r="534" spans="1:15" s="2" customFormat="1" ht="12.75">
      <c r="A534" s="18"/>
      <c r="B534" s="18"/>
      <c r="C534" s="18"/>
      <c r="D534" s="19"/>
      <c r="E534" s="20"/>
      <c r="F534" s="20"/>
      <c r="G534" s="20"/>
      <c r="H534" s="20"/>
      <c r="I534" s="21"/>
      <c r="J534" s="18"/>
      <c r="K534" s="18"/>
      <c r="L534" s="18"/>
      <c r="M534" s="18"/>
      <c r="N534" s="18"/>
      <c r="O534" s="18"/>
    </row>
    <row r="535" spans="1:15" s="2" customFormat="1" ht="12.75">
      <c r="A535" s="18"/>
      <c r="B535" s="18"/>
      <c r="C535" s="18"/>
      <c r="D535" s="19"/>
      <c r="E535" s="20"/>
      <c r="F535" s="20"/>
      <c r="G535" s="20"/>
      <c r="H535" s="20"/>
      <c r="I535" s="21"/>
      <c r="J535" s="18"/>
      <c r="K535" s="18"/>
      <c r="L535" s="18"/>
      <c r="M535" s="18"/>
      <c r="N535" s="18"/>
      <c r="O535" s="18"/>
    </row>
    <row r="536" spans="1:15" s="2" customFormat="1" ht="12.75">
      <c r="A536" s="18"/>
      <c r="B536" s="18"/>
      <c r="C536" s="18"/>
      <c r="D536" s="19"/>
      <c r="E536" s="20"/>
      <c r="F536" s="20"/>
      <c r="G536" s="20"/>
      <c r="H536" s="20"/>
      <c r="I536" s="21"/>
      <c r="J536" s="18"/>
      <c r="K536" s="18"/>
      <c r="L536" s="18"/>
      <c r="M536" s="18"/>
      <c r="N536" s="18"/>
      <c r="O536" s="18"/>
    </row>
    <row r="537" spans="1:15" s="2" customFormat="1" ht="12.75">
      <c r="A537" s="18"/>
      <c r="B537" s="18"/>
      <c r="C537" s="18"/>
      <c r="D537" s="19"/>
      <c r="E537" s="20"/>
      <c r="F537" s="20"/>
      <c r="G537" s="20"/>
      <c r="H537" s="20"/>
      <c r="I537" s="21"/>
      <c r="J537" s="18"/>
      <c r="K537" s="18"/>
      <c r="L537" s="18"/>
      <c r="M537" s="18"/>
      <c r="N537" s="18"/>
      <c r="O537" s="18"/>
    </row>
    <row r="538" spans="1:15" s="2" customFormat="1" ht="12.75">
      <c r="A538" s="18"/>
      <c r="B538" s="18"/>
      <c r="C538" s="18"/>
      <c r="D538" s="19"/>
      <c r="E538" s="20"/>
      <c r="F538" s="20"/>
      <c r="G538" s="20"/>
      <c r="H538" s="20"/>
      <c r="I538" s="21"/>
      <c r="J538" s="18"/>
      <c r="K538" s="18"/>
      <c r="L538" s="18"/>
      <c r="M538" s="18"/>
      <c r="N538" s="18"/>
      <c r="O538" s="18"/>
    </row>
    <row r="539" spans="1:15" s="2" customFormat="1" ht="12.75">
      <c r="A539" s="18"/>
      <c r="B539" s="18"/>
      <c r="C539" s="18"/>
      <c r="D539" s="19"/>
      <c r="E539" s="20"/>
      <c r="F539" s="20"/>
      <c r="G539" s="20"/>
      <c r="H539" s="20"/>
      <c r="I539" s="21"/>
      <c r="J539" s="18"/>
      <c r="K539" s="18"/>
      <c r="L539" s="18"/>
      <c r="M539" s="18"/>
      <c r="N539" s="18"/>
      <c r="O539" s="18"/>
    </row>
    <row r="540" spans="1:15" s="2" customFormat="1" ht="12.75">
      <c r="A540" s="18"/>
      <c r="B540" s="18"/>
      <c r="C540" s="18"/>
      <c r="D540" s="19"/>
      <c r="E540" s="20"/>
      <c r="F540" s="20"/>
      <c r="G540" s="20"/>
      <c r="H540" s="20"/>
      <c r="I540" s="21"/>
      <c r="J540" s="18"/>
      <c r="K540" s="18"/>
      <c r="L540" s="18"/>
      <c r="M540" s="18"/>
      <c r="N540" s="18"/>
      <c r="O540" s="18"/>
    </row>
    <row r="541" spans="1:15" s="2" customFormat="1" ht="12.75">
      <c r="A541" s="18"/>
      <c r="B541" s="18"/>
      <c r="C541" s="18"/>
      <c r="D541" s="19"/>
      <c r="E541" s="20"/>
      <c r="F541" s="20"/>
      <c r="G541" s="20"/>
      <c r="H541" s="20"/>
      <c r="I541" s="21"/>
      <c r="J541" s="18"/>
      <c r="K541" s="18"/>
      <c r="L541" s="18"/>
      <c r="M541" s="18"/>
      <c r="N541" s="18"/>
      <c r="O541" s="18"/>
    </row>
    <row r="542" spans="1:15" s="2" customFormat="1" ht="12.75">
      <c r="A542" s="18"/>
      <c r="B542" s="18"/>
      <c r="C542" s="18"/>
      <c r="D542" s="19"/>
      <c r="E542" s="20"/>
      <c r="F542" s="20"/>
      <c r="G542" s="20"/>
      <c r="H542" s="20"/>
      <c r="I542" s="21"/>
      <c r="J542" s="18"/>
      <c r="K542" s="18"/>
      <c r="L542" s="18"/>
      <c r="M542" s="18"/>
      <c r="N542" s="18"/>
      <c r="O542" s="18"/>
    </row>
    <row r="543" spans="1:15" s="2" customFormat="1" ht="12.75">
      <c r="A543" s="18"/>
      <c r="B543" s="18"/>
      <c r="C543" s="18"/>
      <c r="D543" s="19"/>
      <c r="E543" s="20"/>
      <c r="F543" s="20"/>
      <c r="G543" s="20"/>
      <c r="H543" s="20"/>
      <c r="I543" s="21"/>
      <c r="J543" s="18"/>
      <c r="K543" s="18"/>
      <c r="L543" s="18"/>
      <c r="M543" s="18"/>
      <c r="N543" s="18"/>
      <c r="O543" s="18"/>
    </row>
    <row r="544" spans="1:15" s="2" customFormat="1" ht="12.75">
      <c r="A544" s="18"/>
      <c r="B544" s="18"/>
      <c r="C544" s="18"/>
      <c r="D544" s="19"/>
      <c r="E544" s="20"/>
      <c r="F544" s="20"/>
      <c r="G544" s="20"/>
      <c r="H544" s="20"/>
      <c r="I544" s="21"/>
      <c r="J544" s="18"/>
      <c r="K544" s="18"/>
      <c r="L544" s="18"/>
      <c r="M544" s="18"/>
      <c r="N544" s="18"/>
      <c r="O544" s="18"/>
    </row>
    <row r="545" spans="1:15" s="2" customFormat="1" ht="12.75">
      <c r="A545" s="18"/>
      <c r="B545" s="18"/>
      <c r="C545" s="18"/>
      <c r="D545" s="19"/>
      <c r="E545" s="20"/>
      <c r="F545" s="20"/>
      <c r="G545" s="20"/>
      <c r="H545" s="20"/>
      <c r="I545" s="21"/>
      <c r="J545" s="18"/>
      <c r="K545" s="18"/>
      <c r="L545" s="18"/>
      <c r="M545" s="18"/>
      <c r="N545" s="18"/>
      <c r="O545" s="18"/>
    </row>
    <row r="546" spans="1:15" s="2" customFormat="1" ht="12.75">
      <c r="A546" s="18"/>
      <c r="B546" s="18"/>
      <c r="C546" s="18"/>
      <c r="D546" s="19"/>
      <c r="E546" s="20"/>
      <c r="F546" s="20"/>
      <c r="G546" s="20"/>
      <c r="H546" s="20"/>
      <c r="I546" s="21"/>
      <c r="J546" s="18"/>
      <c r="K546" s="18"/>
      <c r="L546" s="18"/>
      <c r="M546" s="18"/>
      <c r="N546" s="18"/>
      <c r="O546" s="18"/>
    </row>
    <row r="547" spans="1:15" s="2" customFormat="1" ht="12.75">
      <c r="A547" s="18"/>
      <c r="B547" s="18"/>
      <c r="C547" s="18"/>
      <c r="D547" s="19"/>
      <c r="E547" s="20"/>
      <c r="F547" s="20"/>
      <c r="G547" s="20"/>
      <c r="H547" s="20"/>
      <c r="I547" s="21"/>
      <c r="J547" s="18"/>
      <c r="K547" s="18"/>
      <c r="L547" s="18"/>
      <c r="M547" s="18"/>
      <c r="N547" s="18"/>
      <c r="O547" s="18"/>
    </row>
    <row r="548" spans="1:15" s="2" customFormat="1" ht="12.75">
      <c r="A548" s="18"/>
      <c r="B548" s="18"/>
      <c r="C548" s="18"/>
      <c r="D548" s="19"/>
      <c r="E548" s="20"/>
      <c r="F548" s="20"/>
      <c r="G548" s="20"/>
      <c r="H548" s="20"/>
      <c r="I548" s="21"/>
      <c r="J548" s="18"/>
      <c r="K548" s="18"/>
      <c r="L548" s="18"/>
      <c r="M548" s="18"/>
      <c r="N548" s="18"/>
      <c r="O548" s="18"/>
    </row>
    <row r="549" spans="1:15" s="2" customFormat="1" ht="12.75">
      <c r="A549" s="18"/>
      <c r="B549" s="18"/>
      <c r="C549" s="18"/>
      <c r="D549" s="19"/>
      <c r="E549" s="20"/>
      <c r="F549" s="20"/>
      <c r="G549" s="20"/>
      <c r="H549" s="20"/>
      <c r="I549" s="21"/>
      <c r="J549" s="18"/>
      <c r="K549" s="18"/>
      <c r="L549" s="18"/>
      <c r="M549" s="18"/>
      <c r="N549" s="18"/>
      <c r="O549" s="18"/>
    </row>
    <row r="550" spans="1:15" s="2" customFormat="1" ht="12.75">
      <c r="A550" s="18"/>
      <c r="B550" s="18"/>
      <c r="C550" s="18"/>
      <c r="D550" s="19"/>
      <c r="E550" s="20"/>
      <c r="F550" s="20"/>
      <c r="G550" s="20"/>
      <c r="H550" s="20"/>
      <c r="I550" s="21"/>
      <c r="J550" s="18"/>
      <c r="K550" s="18"/>
      <c r="L550" s="18"/>
      <c r="M550" s="18"/>
      <c r="N550" s="18"/>
      <c r="O550" s="18"/>
    </row>
    <row r="551" spans="1:15" s="2" customFormat="1" ht="12.75">
      <c r="A551" s="18"/>
      <c r="B551" s="18"/>
      <c r="C551" s="18"/>
      <c r="D551" s="19"/>
      <c r="E551" s="20"/>
      <c r="F551" s="20"/>
      <c r="G551" s="20"/>
      <c r="H551" s="20"/>
      <c r="I551" s="21"/>
      <c r="J551" s="18"/>
      <c r="K551" s="18"/>
      <c r="L551" s="18"/>
      <c r="M551" s="18"/>
      <c r="N551" s="18"/>
      <c r="O551" s="18"/>
    </row>
    <row r="552" spans="1:15" s="2" customFormat="1" ht="12.75">
      <c r="A552" s="18"/>
      <c r="B552" s="18"/>
      <c r="C552" s="18"/>
      <c r="D552" s="19"/>
      <c r="E552" s="20"/>
      <c r="F552" s="20"/>
      <c r="G552" s="20"/>
      <c r="H552" s="20"/>
      <c r="I552" s="21"/>
      <c r="J552" s="18"/>
      <c r="K552" s="18"/>
      <c r="L552" s="18"/>
      <c r="M552" s="18"/>
      <c r="N552" s="18"/>
      <c r="O552" s="18"/>
    </row>
    <row r="553" spans="1:15" s="2" customFormat="1" ht="12.75">
      <c r="A553" s="18"/>
      <c r="B553" s="18"/>
      <c r="C553" s="18"/>
      <c r="D553" s="19"/>
      <c r="E553" s="20"/>
      <c r="F553" s="20"/>
      <c r="G553" s="20"/>
      <c r="H553" s="20"/>
      <c r="I553" s="21"/>
      <c r="J553" s="18"/>
      <c r="K553" s="18"/>
      <c r="L553" s="18"/>
      <c r="M553" s="18"/>
      <c r="N553" s="18"/>
      <c r="O553" s="18"/>
    </row>
    <row r="554" spans="1:15" s="2" customFormat="1" ht="12.75">
      <c r="A554" s="18"/>
      <c r="B554" s="18"/>
      <c r="C554" s="18"/>
      <c r="D554" s="19"/>
      <c r="E554" s="20"/>
      <c r="F554" s="20"/>
      <c r="G554" s="20"/>
      <c r="H554" s="20"/>
      <c r="I554" s="21"/>
      <c r="J554" s="18"/>
      <c r="K554" s="18"/>
      <c r="L554" s="18"/>
      <c r="M554" s="18"/>
      <c r="N554" s="18"/>
      <c r="O554" s="18"/>
    </row>
    <row r="555" spans="1:15" s="2" customFormat="1" ht="12.75">
      <c r="A555" s="18"/>
      <c r="B555" s="18"/>
      <c r="C555" s="18"/>
      <c r="D555" s="19"/>
      <c r="E555" s="20"/>
      <c r="F555" s="20"/>
      <c r="G555" s="20"/>
      <c r="H555" s="20"/>
      <c r="I555" s="21"/>
      <c r="J555" s="18"/>
      <c r="K555" s="18"/>
      <c r="L555" s="18"/>
      <c r="M555" s="18"/>
      <c r="N555" s="18"/>
      <c r="O555" s="18"/>
    </row>
    <row r="556" spans="1:15" s="2" customFormat="1" ht="12.75">
      <c r="A556" s="18"/>
      <c r="B556" s="18"/>
      <c r="C556" s="18"/>
      <c r="D556" s="19"/>
      <c r="E556" s="20"/>
      <c r="F556" s="20"/>
      <c r="G556" s="20"/>
      <c r="H556" s="20"/>
      <c r="I556" s="21"/>
      <c r="J556" s="18"/>
      <c r="K556" s="18"/>
      <c r="L556" s="18"/>
      <c r="M556" s="18"/>
      <c r="N556" s="18"/>
      <c r="O556" s="18"/>
    </row>
    <row r="557" spans="1:15" s="2" customFormat="1" ht="12.75">
      <c r="A557" s="18"/>
      <c r="B557" s="18"/>
      <c r="C557" s="18"/>
      <c r="D557" s="19"/>
      <c r="E557" s="20"/>
      <c r="F557" s="20"/>
      <c r="G557" s="20"/>
      <c r="H557" s="20"/>
      <c r="I557" s="21"/>
      <c r="J557" s="18"/>
      <c r="K557" s="18"/>
      <c r="L557" s="18"/>
      <c r="M557" s="18"/>
      <c r="N557" s="18"/>
      <c r="O557" s="18"/>
    </row>
    <row r="558" spans="1:15" s="2" customFormat="1" ht="12.75">
      <c r="A558" s="18"/>
      <c r="B558" s="18"/>
      <c r="C558" s="18"/>
      <c r="D558" s="19"/>
      <c r="E558" s="20"/>
      <c r="F558" s="20"/>
      <c r="G558" s="20"/>
      <c r="H558" s="20"/>
      <c r="I558" s="21"/>
      <c r="J558" s="18"/>
      <c r="K558" s="18"/>
      <c r="L558" s="18"/>
      <c r="M558" s="18"/>
      <c r="N558" s="18"/>
      <c r="O558" s="18"/>
    </row>
    <row r="559" spans="1:15" s="2" customFormat="1" ht="12.75">
      <c r="A559" s="18"/>
      <c r="B559" s="18"/>
      <c r="C559" s="18"/>
      <c r="D559" s="19"/>
      <c r="E559" s="20"/>
      <c r="F559" s="20"/>
      <c r="G559" s="20"/>
      <c r="H559" s="20"/>
      <c r="I559" s="21"/>
      <c r="J559" s="18"/>
      <c r="K559" s="18"/>
      <c r="L559" s="18"/>
      <c r="M559" s="18"/>
      <c r="N559" s="18"/>
      <c r="O559" s="18"/>
    </row>
    <row r="560" spans="1:15" s="2" customFormat="1" ht="12.75">
      <c r="A560" s="18"/>
      <c r="B560" s="18"/>
      <c r="C560" s="18"/>
      <c r="D560" s="19"/>
      <c r="E560" s="20"/>
      <c r="F560" s="20"/>
      <c r="G560" s="20"/>
      <c r="H560" s="20"/>
      <c r="I560" s="21"/>
      <c r="J560" s="18"/>
      <c r="K560" s="18"/>
      <c r="L560" s="18"/>
      <c r="M560" s="18"/>
      <c r="N560" s="18"/>
      <c r="O560" s="18"/>
    </row>
    <row r="561" spans="1:15" s="2" customFormat="1" ht="12.75">
      <c r="A561" s="18"/>
      <c r="B561" s="18"/>
      <c r="C561" s="18"/>
      <c r="D561" s="19"/>
      <c r="E561" s="20"/>
      <c r="F561" s="20"/>
      <c r="G561" s="20"/>
      <c r="H561" s="20"/>
      <c r="I561" s="21"/>
      <c r="J561" s="18"/>
      <c r="K561" s="18"/>
      <c r="L561" s="18"/>
      <c r="M561" s="18"/>
      <c r="N561" s="18"/>
      <c r="O561" s="18"/>
    </row>
    <row r="562" spans="1:15" s="2" customFormat="1" ht="12.75">
      <c r="A562" s="18"/>
      <c r="B562" s="18"/>
      <c r="C562" s="18"/>
      <c r="D562" s="19"/>
      <c r="E562" s="20"/>
      <c r="F562" s="20"/>
      <c r="G562" s="20"/>
      <c r="H562" s="20"/>
      <c r="I562" s="21"/>
      <c r="J562" s="18"/>
      <c r="K562" s="18"/>
      <c r="L562" s="18"/>
      <c r="M562" s="18"/>
      <c r="N562" s="18"/>
      <c r="O562" s="18"/>
    </row>
    <row r="563" spans="1:15" s="2" customFormat="1" ht="12.75">
      <c r="A563" s="18"/>
      <c r="B563" s="18"/>
      <c r="C563" s="18"/>
      <c r="D563" s="19"/>
      <c r="E563" s="20"/>
      <c r="F563" s="20"/>
      <c r="G563" s="20"/>
      <c r="H563" s="20"/>
      <c r="I563" s="21"/>
      <c r="J563" s="18"/>
      <c r="K563" s="18"/>
      <c r="L563" s="18"/>
      <c r="M563" s="18"/>
      <c r="N563" s="18"/>
      <c r="O563" s="18"/>
    </row>
    <row r="564" spans="1:15" s="2" customFormat="1" ht="12.75">
      <c r="A564" s="18"/>
      <c r="B564" s="18"/>
      <c r="C564" s="18"/>
      <c r="D564" s="19"/>
      <c r="E564" s="20"/>
      <c r="F564" s="20"/>
      <c r="G564" s="20"/>
      <c r="H564" s="20"/>
      <c r="I564" s="21"/>
      <c r="J564" s="18"/>
      <c r="K564" s="18"/>
      <c r="L564" s="18"/>
      <c r="M564" s="18"/>
      <c r="N564" s="18"/>
      <c r="O564" s="18"/>
    </row>
    <row r="565" spans="1:15" s="2" customFormat="1" ht="12.75">
      <c r="A565" s="18"/>
      <c r="B565" s="18"/>
      <c r="C565" s="18"/>
      <c r="D565" s="19"/>
      <c r="E565" s="20"/>
      <c r="F565" s="20"/>
      <c r="G565" s="20"/>
      <c r="H565" s="20"/>
      <c r="I565" s="21"/>
      <c r="J565" s="18"/>
      <c r="K565" s="18"/>
      <c r="L565" s="18"/>
      <c r="M565" s="18"/>
      <c r="N565" s="18"/>
      <c r="O565" s="18"/>
    </row>
    <row r="566" spans="1:15" s="2" customFormat="1" ht="12.75">
      <c r="A566" s="18"/>
      <c r="B566" s="18"/>
      <c r="C566" s="18"/>
      <c r="D566" s="19"/>
      <c r="E566" s="20"/>
      <c r="F566" s="20"/>
      <c r="G566" s="20"/>
      <c r="H566" s="20"/>
      <c r="I566" s="21"/>
      <c r="J566" s="18"/>
      <c r="K566" s="18"/>
      <c r="L566" s="18"/>
      <c r="M566" s="18"/>
      <c r="N566" s="18"/>
      <c r="O566" s="18"/>
    </row>
    <row r="567" spans="1:15" s="2" customFormat="1" ht="12.75">
      <c r="A567" s="18"/>
      <c r="B567" s="18"/>
      <c r="C567" s="18"/>
      <c r="D567" s="19"/>
      <c r="E567" s="20"/>
      <c r="F567" s="20"/>
      <c r="G567" s="20"/>
      <c r="H567" s="20"/>
      <c r="I567" s="21"/>
      <c r="J567" s="18"/>
      <c r="K567" s="18"/>
      <c r="L567" s="18"/>
      <c r="M567" s="18"/>
      <c r="N567" s="18"/>
      <c r="O567" s="18"/>
    </row>
    <row r="568" spans="1:15" s="2" customFormat="1" ht="12.75">
      <c r="A568" s="18"/>
      <c r="B568" s="18"/>
      <c r="C568" s="18"/>
      <c r="D568" s="19"/>
      <c r="E568" s="20"/>
      <c r="F568" s="20"/>
      <c r="G568" s="20"/>
      <c r="H568" s="20"/>
      <c r="I568" s="21"/>
      <c r="J568" s="18"/>
      <c r="K568" s="18"/>
      <c r="L568" s="18"/>
      <c r="M568" s="18"/>
      <c r="N568" s="18"/>
      <c r="O568" s="18"/>
    </row>
    <row r="569" spans="1:15" s="2" customFormat="1" ht="12.75">
      <c r="A569" s="18"/>
      <c r="B569" s="18"/>
      <c r="C569" s="18"/>
      <c r="D569" s="19"/>
      <c r="E569" s="20"/>
      <c r="F569" s="20"/>
      <c r="G569" s="20"/>
      <c r="H569" s="20"/>
      <c r="I569" s="21"/>
      <c r="J569" s="18"/>
      <c r="K569" s="18"/>
      <c r="L569" s="18"/>
      <c r="M569" s="18"/>
      <c r="N569" s="18"/>
      <c r="O569" s="18"/>
    </row>
    <row r="570" spans="1:15" s="2" customFormat="1" ht="12.75">
      <c r="A570" s="18"/>
      <c r="B570" s="18"/>
      <c r="C570" s="18"/>
      <c r="D570" s="19"/>
      <c r="E570" s="20"/>
      <c r="F570" s="20"/>
      <c r="G570" s="20"/>
      <c r="H570" s="20"/>
      <c r="I570" s="21"/>
      <c r="J570" s="18"/>
      <c r="K570" s="18"/>
      <c r="L570" s="18"/>
      <c r="M570" s="18"/>
      <c r="N570" s="18"/>
      <c r="O570" s="18"/>
    </row>
    <row r="571" spans="1:15" s="2" customFormat="1" ht="12.75">
      <c r="A571" s="18"/>
      <c r="B571" s="18"/>
      <c r="C571" s="18"/>
      <c r="D571" s="19"/>
      <c r="E571" s="20"/>
      <c r="F571" s="20"/>
      <c r="G571" s="20"/>
      <c r="H571" s="20"/>
      <c r="I571" s="21"/>
      <c r="J571" s="18"/>
      <c r="K571" s="18"/>
      <c r="L571" s="18"/>
      <c r="M571" s="18"/>
      <c r="N571" s="18"/>
      <c r="O571" s="18"/>
    </row>
    <row r="572" spans="1:15" s="2" customFormat="1" ht="12.75">
      <c r="A572" s="18"/>
      <c r="B572" s="18"/>
      <c r="C572" s="18"/>
      <c r="D572" s="19"/>
      <c r="E572" s="20"/>
      <c r="F572" s="20"/>
      <c r="G572" s="20"/>
      <c r="H572" s="20"/>
      <c r="I572" s="21"/>
      <c r="J572" s="18"/>
      <c r="K572" s="18"/>
      <c r="L572" s="18"/>
      <c r="M572" s="18"/>
      <c r="N572" s="18"/>
      <c r="O572" s="18"/>
    </row>
    <row r="573" spans="1:15" s="2" customFormat="1" ht="12.75">
      <c r="A573" s="18"/>
      <c r="B573" s="18"/>
      <c r="C573" s="18"/>
      <c r="D573" s="19"/>
      <c r="E573" s="20"/>
      <c r="F573" s="20"/>
      <c r="G573" s="20"/>
      <c r="H573" s="20"/>
      <c r="I573" s="21"/>
      <c r="J573" s="18"/>
      <c r="K573" s="18"/>
      <c r="L573" s="18"/>
      <c r="M573" s="18"/>
      <c r="N573" s="18"/>
      <c r="O573" s="18"/>
    </row>
    <row r="574" spans="1:15" s="2" customFormat="1" ht="12.75">
      <c r="A574" s="18"/>
      <c r="B574" s="18"/>
      <c r="C574" s="18"/>
      <c r="D574" s="19"/>
      <c r="E574" s="20"/>
      <c r="F574" s="20"/>
      <c r="G574" s="20"/>
      <c r="H574" s="20"/>
      <c r="I574" s="21"/>
      <c r="J574" s="18"/>
      <c r="K574" s="18"/>
      <c r="L574" s="18"/>
      <c r="M574" s="18"/>
      <c r="N574" s="18"/>
      <c r="O574" s="18"/>
    </row>
    <row r="575" spans="1:15" s="2" customFormat="1" ht="12.75">
      <c r="A575" s="18"/>
      <c r="B575" s="18"/>
      <c r="C575" s="18"/>
      <c r="D575" s="19"/>
      <c r="E575" s="20"/>
      <c r="F575" s="20"/>
      <c r="G575" s="20"/>
      <c r="H575" s="20"/>
      <c r="I575" s="21"/>
      <c r="J575" s="18"/>
      <c r="K575" s="18"/>
      <c r="L575" s="18"/>
      <c r="M575" s="18"/>
      <c r="N575" s="18"/>
      <c r="O575" s="18"/>
    </row>
    <row r="576" spans="1:15" s="2" customFormat="1" ht="12.75">
      <c r="A576" s="18"/>
      <c r="B576" s="18"/>
      <c r="C576" s="18"/>
      <c r="D576" s="19"/>
      <c r="E576" s="20"/>
      <c r="F576" s="20"/>
      <c r="G576" s="20"/>
      <c r="H576" s="20"/>
      <c r="I576" s="21"/>
      <c r="J576" s="18"/>
      <c r="K576" s="18"/>
      <c r="L576" s="18"/>
      <c r="M576" s="18"/>
      <c r="N576" s="18"/>
      <c r="O576" s="18"/>
    </row>
    <row r="577" spans="1:15" s="2" customFormat="1" ht="12.75">
      <c r="A577" s="18"/>
      <c r="B577" s="18"/>
      <c r="C577" s="18"/>
      <c r="D577" s="19"/>
      <c r="E577" s="20"/>
      <c r="F577" s="20"/>
      <c r="G577" s="20"/>
      <c r="H577" s="20"/>
      <c r="I577" s="21"/>
      <c r="J577" s="18"/>
      <c r="K577" s="18"/>
      <c r="L577" s="18"/>
      <c r="M577" s="18"/>
      <c r="N577" s="18"/>
      <c r="O577" s="18"/>
    </row>
    <row r="578" spans="1:15" s="2" customFormat="1" ht="12.75">
      <c r="A578" s="18"/>
      <c r="B578" s="18"/>
      <c r="C578" s="18"/>
      <c r="D578" s="19"/>
      <c r="E578" s="20"/>
      <c r="F578" s="20"/>
      <c r="G578" s="20"/>
      <c r="H578" s="20"/>
      <c r="I578" s="21"/>
      <c r="J578" s="18"/>
      <c r="K578" s="18"/>
      <c r="L578" s="18"/>
      <c r="M578" s="18"/>
      <c r="N578" s="18"/>
      <c r="O578" s="18"/>
    </row>
    <row r="579" spans="1:15" s="2" customFormat="1" ht="12.75">
      <c r="A579" s="18"/>
      <c r="B579" s="18"/>
      <c r="C579" s="18"/>
      <c r="D579" s="19"/>
      <c r="E579" s="20"/>
      <c r="F579" s="20"/>
      <c r="G579" s="20"/>
      <c r="H579" s="20"/>
      <c r="I579" s="21"/>
      <c r="J579" s="18"/>
      <c r="K579" s="18"/>
      <c r="L579" s="18"/>
      <c r="M579" s="18"/>
      <c r="N579" s="18"/>
      <c r="O579" s="18"/>
    </row>
    <row r="580" spans="1:15" s="2" customFormat="1" ht="12.75">
      <c r="A580" s="18"/>
      <c r="B580" s="18"/>
      <c r="C580" s="18"/>
      <c r="D580" s="19"/>
      <c r="E580" s="20"/>
      <c r="F580" s="20"/>
      <c r="G580" s="20"/>
      <c r="H580" s="20"/>
      <c r="I580" s="21"/>
      <c r="J580" s="18"/>
      <c r="K580" s="18"/>
      <c r="L580" s="18"/>
      <c r="M580" s="18"/>
      <c r="N580" s="18"/>
      <c r="O580" s="18"/>
    </row>
    <row r="581" spans="1:15" s="2" customFormat="1" ht="12.75">
      <c r="A581" s="18"/>
      <c r="B581" s="18"/>
      <c r="C581" s="18"/>
      <c r="D581" s="19"/>
      <c r="E581" s="20"/>
      <c r="F581" s="20"/>
      <c r="G581" s="20"/>
      <c r="H581" s="20"/>
      <c r="I581" s="21"/>
      <c r="J581" s="18"/>
      <c r="K581" s="18"/>
      <c r="L581" s="18"/>
      <c r="M581" s="18"/>
      <c r="N581" s="18"/>
      <c r="O581" s="18"/>
    </row>
    <row r="582" spans="1:15" s="2" customFormat="1" ht="12.75">
      <c r="A582" s="18"/>
      <c r="B582" s="18"/>
      <c r="C582" s="18"/>
      <c r="D582" s="19"/>
      <c r="E582" s="20"/>
      <c r="F582" s="20"/>
      <c r="G582" s="20"/>
      <c r="H582" s="20"/>
      <c r="I582" s="21"/>
      <c r="J582" s="18"/>
      <c r="K582" s="18"/>
      <c r="L582" s="18"/>
      <c r="M582" s="18"/>
      <c r="N582" s="18"/>
      <c r="O582" s="18"/>
    </row>
    <row r="583" spans="1:15" s="2" customFormat="1" ht="12.75">
      <c r="A583" s="18"/>
      <c r="B583" s="18"/>
      <c r="C583" s="18"/>
      <c r="D583" s="19"/>
      <c r="E583" s="20"/>
      <c r="F583" s="20"/>
      <c r="G583" s="20"/>
      <c r="H583" s="20"/>
      <c r="I583" s="21"/>
      <c r="J583" s="18"/>
      <c r="K583" s="18"/>
      <c r="L583" s="18"/>
      <c r="M583" s="18"/>
      <c r="N583" s="18"/>
      <c r="O583" s="18"/>
    </row>
    <row r="584" spans="1:15" s="2" customFormat="1" ht="12.75">
      <c r="A584" s="18"/>
      <c r="B584" s="18"/>
      <c r="C584" s="18"/>
      <c r="D584" s="19"/>
      <c r="E584" s="20"/>
      <c r="F584" s="20"/>
      <c r="G584" s="20"/>
      <c r="H584" s="20"/>
      <c r="I584" s="21"/>
      <c r="J584" s="18"/>
      <c r="K584" s="18"/>
      <c r="L584" s="18"/>
      <c r="M584" s="18"/>
      <c r="N584" s="18"/>
      <c r="O584" s="18"/>
    </row>
  </sheetData>
  <mergeCells count="5">
    <mergeCell ref="B41:N63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5"/>
  <legacyDrawing r:id="rId4"/>
  <oleObjects>
    <oleObject progId="Equation.DSMT4" shapeId="795348" r:id="rId1"/>
    <oleObject progId="Equation.DSMT4" shapeId="834661" r:id="rId2"/>
    <oleObject progId="Visio.Drawing.6" shapeId="7313642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B1" sqref="B1"/>
    </sheetView>
  </sheetViews>
  <sheetFormatPr defaultColWidth="9.140625" defaultRowHeight="12.75"/>
  <cols>
    <col min="1" max="1" width="18.7109375" style="0" customWidth="1"/>
    <col min="2" max="2" width="10.7109375" style="0" customWidth="1"/>
  </cols>
  <sheetData>
    <row r="1" spans="1:13" ht="12.75">
      <c r="A1" s="24" t="s">
        <v>51</v>
      </c>
      <c r="B1" s="25">
        <f>A/25</f>
        <v>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4" t="s">
        <v>4</v>
      </c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3" t="s">
        <v>24</v>
      </c>
      <c r="B3" s="28">
        <f>E*t^3/(12*(1-v^2))</f>
        <v>61415.001637733374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9" t="s">
        <v>6</v>
      </c>
      <c r="B4" s="30">
        <f>(ro/A)^2</f>
        <v>0.1111111111111111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9" t="s">
        <v>7</v>
      </c>
      <c r="B5" s="30">
        <f>(ro/A)^4</f>
        <v>0.012345679012345678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3" t="s">
        <v>5</v>
      </c>
      <c r="B6" s="30">
        <f>(1/64)*(1+4*roa2-5*roa4-4*roa2*(2+roa2)*LN(A/ro))</f>
        <v>0.005498739595143451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3" t="s">
        <v>13</v>
      </c>
      <c r="B7" s="30">
        <f>(1/16)*(1-roa4-4*roa2*LN(A/ro))</f>
        <v>0.031211387043169787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.75">
      <c r="A8" s="3" t="s">
        <v>14</v>
      </c>
      <c r="B8" s="30">
        <f>(1/4)*(1-(1-v)*(1-roa4)/4-roa2*(1+(1+v)*LN(A/ro)))</f>
        <v>0.13902812138445447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22" ht="12.75">
      <c r="A10" s="24"/>
      <c r="B10" s="75" t="s">
        <v>20</v>
      </c>
      <c r="C10" s="75"/>
      <c r="D10" s="75"/>
      <c r="E10" s="75"/>
      <c r="F10" s="75"/>
      <c r="G10" s="75"/>
      <c r="H10" s="75" t="s">
        <v>21</v>
      </c>
      <c r="I10" s="75"/>
      <c r="J10" s="75"/>
      <c r="K10" s="75"/>
      <c r="L10" s="75"/>
      <c r="M10" s="75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24"/>
      <c r="B11" s="31"/>
      <c r="C11" s="31"/>
      <c r="D11" s="75" t="s">
        <v>38</v>
      </c>
      <c r="E11" s="75"/>
      <c r="F11" s="75" t="s">
        <v>37</v>
      </c>
      <c r="G11" s="75"/>
      <c r="H11" s="31"/>
      <c r="I11" s="31"/>
      <c r="J11" s="75" t="s">
        <v>38</v>
      </c>
      <c r="K11" s="75"/>
      <c r="L11" s="75" t="s">
        <v>37</v>
      </c>
      <c r="M11" s="75"/>
      <c r="N11" s="1"/>
      <c r="O11" s="1"/>
      <c r="P11" s="1"/>
      <c r="Q11" s="1"/>
      <c r="R11" s="1"/>
      <c r="S11" s="1"/>
      <c r="T11" s="1"/>
      <c r="U11" s="1"/>
      <c r="V11" s="1"/>
    </row>
    <row r="12" spans="1:22" ht="14.25">
      <c r="A12" s="24" t="s">
        <v>39</v>
      </c>
      <c r="B12" s="32" t="s">
        <v>40</v>
      </c>
      <c r="C12" s="32" t="s">
        <v>41</v>
      </c>
      <c r="D12" s="31" t="s">
        <v>35</v>
      </c>
      <c r="E12" s="31" t="s">
        <v>36</v>
      </c>
      <c r="F12" s="32" t="s">
        <v>43</v>
      </c>
      <c r="G12" s="32" t="s">
        <v>44</v>
      </c>
      <c r="H12" s="32" t="s">
        <v>40</v>
      </c>
      <c r="I12" s="32" t="s">
        <v>41</v>
      </c>
      <c r="J12" s="31" t="s">
        <v>35</v>
      </c>
      <c r="K12" s="31" t="s">
        <v>36</v>
      </c>
      <c r="L12" s="32" t="s">
        <v>43</v>
      </c>
      <c r="M12" s="32" t="s">
        <v>44</v>
      </c>
      <c r="N12" s="1" t="s">
        <v>10</v>
      </c>
      <c r="O12" s="1" t="s">
        <v>11</v>
      </c>
      <c r="P12" s="1" t="s">
        <v>12</v>
      </c>
      <c r="Q12" s="3" t="s">
        <v>17</v>
      </c>
      <c r="R12" s="3" t="s">
        <v>18</v>
      </c>
      <c r="S12" s="3" t="s">
        <v>15</v>
      </c>
      <c r="T12" s="3" t="s">
        <v>16</v>
      </c>
      <c r="U12" s="1" t="s">
        <v>8</v>
      </c>
      <c r="V12" s="1" t="s">
        <v>9</v>
      </c>
    </row>
    <row r="13" spans="1:22" ht="12.75">
      <c r="A13" s="24">
        <v>0</v>
      </c>
      <c r="B13" s="33">
        <f>dc</f>
        <v>-398.8681874666051</v>
      </c>
      <c r="C13" s="24">
        <v>0</v>
      </c>
      <c r="D13" s="34">
        <f>Mc</f>
        <v>3128.1327311502255</v>
      </c>
      <c r="E13" s="24">
        <f>Mc</f>
        <v>3128.1327311502255</v>
      </c>
      <c r="F13" s="24">
        <f aca="true" t="shared" si="0" ref="F13:F38">6*D13/t^2</f>
        <v>8341.68728306727</v>
      </c>
      <c r="G13" s="24">
        <f aca="true" t="shared" si="1" ref="G13:G38">6*E13/t^2</f>
        <v>8341.68728306727</v>
      </c>
      <c r="H13" s="24">
        <f>fdc</f>
        <v>-83.31263191104946</v>
      </c>
      <c r="I13" s="24">
        <v>0</v>
      </c>
      <c r="J13" s="24">
        <f>fmc</f>
        <v>905.9105089280031</v>
      </c>
      <c r="K13" s="24">
        <f>fmc</f>
        <v>905.9105089280031</v>
      </c>
      <c r="L13" s="24">
        <f aca="true" t="shared" si="2" ref="L13:L38">6*J13/t^2</f>
        <v>2415.7613571413417</v>
      </c>
      <c r="M13" s="24">
        <f aca="true" t="shared" si="3" ref="M13:M38">6*K13/t^2</f>
        <v>2415.7613571413417</v>
      </c>
      <c r="N13" s="1" t="e">
        <f aca="true" t="shared" si="4" ref="N13:N38">(1/64)*(1+4*U13-5*V13-4*U13*(2+U13)*LN(A13/ro))*IF(A13&gt;ro,1,0)</f>
        <v>#DIV/0!</v>
      </c>
      <c r="O13" s="1" t="e">
        <f aca="true" t="shared" si="5" ref="O13:O38">(1/16)*(1-V13-4*U13*LN(A13/ro))*IF(A13&gt;ro,1,0)</f>
        <v>#DIV/0!</v>
      </c>
      <c r="P13" s="1" t="e">
        <f aca="true" t="shared" si="6" ref="P13:P38">(1/4)*(1-(1-v)*(1-V13)/4-U13*(1+(1+v)*LN(A13/ro)))*IF(A13&gt;ro,1,0)</f>
        <v>#DIV/0!</v>
      </c>
      <c r="Q13" s="1" t="e">
        <f aca="true" t="shared" si="7" ref="Q13:Q38">-q*A13^4*N13/D</f>
        <v>#DIV/0!</v>
      </c>
      <c r="R13" s="1" t="e">
        <f aca="true" t="shared" si="8" ref="R13:R38">-q*A13^3*O13/D</f>
        <v>#DIV/0!</v>
      </c>
      <c r="S13" s="1" t="e">
        <f aca="true" t="shared" si="9" ref="S13:S38">-q*A13^2*P13</f>
        <v>#DIV/0!</v>
      </c>
      <c r="T13" s="1" t="e">
        <f aca="true" t="shared" si="10" ref="T13:T38">-q*A13^3*(A13^2-ro^2)*IF(A13&gt;ro,1,0)/(2*A13)</f>
        <v>#DIV/0!</v>
      </c>
      <c r="U13" s="1" t="e">
        <f aca="true" t="shared" si="11" ref="U13:U38">(ro/A13)^2</f>
        <v>#DIV/0!</v>
      </c>
      <c r="V13" s="1" t="e">
        <f aca="true" t="shared" si="12" ref="V13:V38">(ro/A13)^4</f>
        <v>#DIV/0!</v>
      </c>
    </row>
    <row r="14" spans="1:22" ht="12.75">
      <c r="A14" s="24">
        <f aca="true" t="shared" si="13" ref="A14:A38">A13+inc</f>
        <v>6</v>
      </c>
      <c r="B14" s="33">
        <f aca="true" t="shared" si="14" ref="B14:B38">dc+Mc*A14^2/(2*D*(1+v))+Q14</f>
        <v>-398.15747571008774</v>
      </c>
      <c r="C14" s="24">
        <f aca="true" t="shared" si="15" ref="C14:C38">Mc*A14/(D*(1+v))+R14</f>
        <v>0.2369039188391104</v>
      </c>
      <c r="D14" s="34">
        <f aca="true" t="shared" si="16" ref="D14:D38">Mc+S14</f>
        <v>3128.1327311502255</v>
      </c>
      <c r="E14" s="24">
        <f aca="true" t="shared" si="17" ref="E14:E38">C14*D*(1-v^2)/A14+v*D14</f>
        <v>3128.1327311502255</v>
      </c>
      <c r="F14" s="24">
        <f t="shared" si="0"/>
        <v>8341.68728306727</v>
      </c>
      <c r="G14" s="24">
        <f t="shared" si="1"/>
        <v>8341.68728306727</v>
      </c>
      <c r="H14" s="24">
        <f aca="true" t="shared" si="18" ref="H14:H38">fdc+fmc*A14^2/(2*D*(1+v))+Q14</f>
        <v>-83.10680904342102</v>
      </c>
      <c r="I14" s="24">
        <f aca="true" t="shared" si="19" ref="I14:I38">fmc*A14/(D*(1+v))+R14</f>
        <v>0.0686076225428141</v>
      </c>
      <c r="J14" s="24">
        <f aca="true" t="shared" si="20" ref="J14:J38">fmc+S14</f>
        <v>905.9105089280031</v>
      </c>
      <c r="K14" s="24">
        <f aca="true" t="shared" si="21" ref="K14:K38">I14*D*(1-v^2)/A14+v*J14</f>
        <v>905.9105089280031</v>
      </c>
      <c r="L14" s="24">
        <f t="shared" si="2"/>
        <v>2415.7613571413417</v>
      </c>
      <c r="M14" s="24">
        <f t="shared" si="3"/>
        <v>2415.7613571413417</v>
      </c>
      <c r="N14" s="1">
        <f t="shared" si="4"/>
        <v>0</v>
      </c>
      <c r="O14" s="1">
        <f t="shared" si="5"/>
        <v>0</v>
      </c>
      <c r="P14" s="1">
        <f t="shared" si="6"/>
        <v>0</v>
      </c>
      <c r="Q14" s="1">
        <f t="shared" si="7"/>
        <v>0</v>
      </c>
      <c r="R14" s="1">
        <f t="shared" si="8"/>
        <v>0</v>
      </c>
      <c r="S14" s="1">
        <f t="shared" si="9"/>
        <v>0</v>
      </c>
      <c r="T14" s="1">
        <f t="shared" si="10"/>
        <v>0</v>
      </c>
      <c r="U14" s="1">
        <f t="shared" si="11"/>
        <v>69.44444444444446</v>
      </c>
      <c r="V14" s="1">
        <f t="shared" si="12"/>
        <v>4822.5308641975325</v>
      </c>
    </row>
    <row r="15" spans="1:22" ht="12.75">
      <c r="A15" s="24">
        <f t="shared" si="13"/>
        <v>12</v>
      </c>
      <c r="B15" s="33">
        <f t="shared" si="14"/>
        <v>-396.0253404405358</v>
      </c>
      <c r="C15" s="24">
        <f t="shared" si="15"/>
        <v>0.4738078376782208</v>
      </c>
      <c r="D15" s="34">
        <f t="shared" si="16"/>
        <v>3128.1327311502255</v>
      </c>
      <c r="E15" s="24">
        <f t="shared" si="17"/>
        <v>3128.1327311502255</v>
      </c>
      <c r="F15" s="24">
        <f t="shared" si="0"/>
        <v>8341.68728306727</v>
      </c>
      <c r="G15" s="24">
        <f t="shared" si="1"/>
        <v>8341.68728306727</v>
      </c>
      <c r="H15" s="24">
        <f t="shared" si="18"/>
        <v>-82.4893404405357</v>
      </c>
      <c r="I15" s="24">
        <f t="shared" si="19"/>
        <v>0.1372152450856282</v>
      </c>
      <c r="J15" s="24">
        <f t="shared" si="20"/>
        <v>905.9105089280031</v>
      </c>
      <c r="K15" s="24">
        <f t="shared" si="21"/>
        <v>905.9105089280031</v>
      </c>
      <c r="L15" s="24">
        <f t="shared" si="2"/>
        <v>2415.7613571413417</v>
      </c>
      <c r="M15" s="24">
        <f t="shared" si="3"/>
        <v>2415.7613571413417</v>
      </c>
      <c r="N15" s="1">
        <f t="shared" si="4"/>
        <v>0</v>
      </c>
      <c r="O15" s="1">
        <f t="shared" si="5"/>
        <v>0</v>
      </c>
      <c r="P15" s="1">
        <f t="shared" si="6"/>
        <v>0</v>
      </c>
      <c r="Q15" s="1">
        <f t="shared" si="7"/>
        <v>0</v>
      </c>
      <c r="R15" s="1">
        <f t="shared" si="8"/>
        <v>0</v>
      </c>
      <c r="S15" s="1">
        <f t="shared" si="9"/>
        <v>0</v>
      </c>
      <c r="T15" s="1">
        <f t="shared" si="10"/>
        <v>0</v>
      </c>
      <c r="U15" s="1">
        <f t="shared" si="11"/>
        <v>17.361111111111114</v>
      </c>
      <c r="V15" s="1">
        <f t="shared" si="12"/>
        <v>301.4081790123458</v>
      </c>
    </row>
    <row r="16" spans="1:22" ht="12.75">
      <c r="A16" s="24">
        <f t="shared" si="13"/>
        <v>18</v>
      </c>
      <c r="B16" s="33">
        <f t="shared" si="14"/>
        <v>-392.4717816579491</v>
      </c>
      <c r="C16" s="24">
        <f t="shared" si="15"/>
        <v>0.7107117565173312</v>
      </c>
      <c r="D16" s="34">
        <f t="shared" si="16"/>
        <v>3128.1327311502255</v>
      </c>
      <c r="E16" s="24">
        <f t="shared" si="17"/>
        <v>3128.1327311502255</v>
      </c>
      <c r="F16" s="24">
        <f t="shared" si="0"/>
        <v>8341.68728306727</v>
      </c>
      <c r="G16" s="24">
        <f t="shared" si="1"/>
        <v>8341.68728306727</v>
      </c>
      <c r="H16" s="24">
        <f t="shared" si="18"/>
        <v>-81.46022610239348</v>
      </c>
      <c r="I16" s="24">
        <f t="shared" si="19"/>
        <v>0.2058228676284423</v>
      </c>
      <c r="J16" s="24">
        <f t="shared" si="20"/>
        <v>905.9105089280031</v>
      </c>
      <c r="K16" s="24">
        <f t="shared" si="21"/>
        <v>905.9105089280031</v>
      </c>
      <c r="L16" s="24">
        <f t="shared" si="2"/>
        <v>2415.7613571413417</v>
      </c>
      <c r="M16" s="24">
        <f t="shared" si="3"/>
        <v>2415.7613571413417</v>
      </c>
      <c r="N16" s="1">
        <f t="shared" si="4"/>
        <v>0</v>
      </c>
      <c r="O16" s="1">
        <f t="shared" si="5"/>
        <v>0</v>
      </c>
      <c r="P16" s="1">
        <f t="shared" si="6"/>
        <v>0</v>
      </c>
      <c r="Q16" s="1">
        <f t="shared" si="7"/>
        <v>0</v>
      </c>
      <c r="R16" s="1">
        <f t="shared" si="8"/>
        <v>0</v>
      </c>
      <c r="S16" s="1">
        <f t="shared" si="9"/>
        <v>0</v>
      </c>
      <c r="T16" s="1">
        <f t="shared" si="10"/>
        <v>0</v>
      </c>
      <c r="U16" s="1">
        <f t="shared" si="11"/>
        <v>7.716049382716049</v>
      </c>
      <c r="V16" s="1">
        <f t="shared" si="12"/>
        <v>59.53741807651272</v>
      </c>
    </row>
    <row r="17" spans="1:22" ht="12.75">
      <c r="A17" s="24">
        <f t="shared" si="13"/>
        <v>24</v>
      </c>
      <c r="B17" s="33">
        <f t="shared" si="14"/>
        <v>-387.4967993623278</v>
      </c>
      <c r="C17" s="24">
        <f t="shared" si="15"/>
        <v>0.9476156753564416</v>
      </c>
      <c r="D17" s="34">
        <f t="shared" si="16"/>
        <v>3128.1327311502255</v>
      </c>
      <c r="E17" s="24">
        <f t="shared" si="17"/>
        <v>3128.1327311502255</v>
      </c>
      <c r="F17" s="24">
        <f t="shared" si="0"/>
        <v>8341.68728306727</v>
      </c>
      <c r="G17" s="24">
        <f t="shared" si="1"/>
        <v>8341.68728306727</v>
      </c>
      <c r="H17" s="24">
        <f t="shared" si="18"/>
        <v>-80.01946602899439</v>
      </c>
      <c r="I17" s="24">
        <f t="shared" si="19"/>
        <v>0.2744304901712564</v>
      </c>
      <c r="J17" s="24">
        <f t="shared" si="20"/>
        <v>905.9105089280031</v>
      </c>
      <c r="K17" s="24">
        <f t="shared" si="21"/>
        <v>905.9105089280031</v>
      </c>
      <c r="L17" s="24">
        <f t="shared" si="2"/>
        <v>2415.7613571413417</v>
      </c>
      <c r="M17" s="24">
        <f t="shared" si="3"/>
        <v>2415.7613571413417</v>
      </c>
      <c r="N17" s="1">
        <f t="shared" si="4"/>
        <v>0</v>
      </c>
      <c r="O17" s="1">
        <f t="shared" si="5"/>
        <v>0</v>
      </c>
      <c r="P17" s="1">
        <f t="shared" si="6"/>
        <v>0</v>
      </c>
      <c r="Q17" s="1">
        <f t="shared" si="7"/>
        <v>0</v>
      </c>
      <c r="R17" s="1">
        <f t="shared" si="8"/>
        <v>0</v>
      </c>
      <c r="S17" s="1">
        <f t="shared" si="9"/>
        <v>0</v>
      </c>
      <c r="T17" s="1">
        <f t="shared" si="10"/>
        <v>0</v>
      </c>
      <c r="U17" s="1">
        <f t="shared" si="11"/>
        <v>4.340277777777779</v>
      </c>
      <c r="V17" s="1">
        <f t="shared" si="12"/>
        <v>18.83801118827161</v>
      </c>
    </row>
    <row r="18" spans="1:22" ht="12.75">
      <c r="A18" s="24">
        <f t="shared" si="13"/>
        <v>30</v>
      </c>
      <c r="B18" s="33">
        <f t="shared" si="14"/>
        <v>-381.10039355367184</v>
      </c>
      <c r="C18" s="24">
        <f t="shared" si="15"/>
        <v>1.184519594195552</v>
      </c>
      <c r="D18" s="34">
        <f t="shared" si="16"/>
        <v>3128.1327311502255</v>
      </c>
      <c r="E18" s="24">
        <f t="shared" si="17"/>
        <v>3128.1327311502255</v>
      </c>
      <c r="F18" s="24">
        <f t="shared" si="0"/>
        <v>8341.68728306727</v>
      </c>
      <c r="G18" s="24">
        <f t="shared" si="1"/>
        <v>8341.68728306727</v>
      </c>
      <c r="H18" s="24">
        <f t="shared" si="18"/>
        <v>-78.16706022033841</v>
      </c>
      <c r="I18" s="24">
        <f t="shared" si="19"/>
        <v>0.3430381127140705</v>
      </c>
      <c r="J18" s="24">
        <f t="shared" si="20"/>
        <v>905.9105089280031</v>
      </c>
      <c r="K18" s="24">
        <f t="shared" si="21"/>
        <v>905.9105089280031</v>
      </c>
      <c r="L18" s="24">
        <f t="shared" si="2"/>
        <v>2415.7613571413417</v>
      </c>
      <c r="M18" s="24">
        <f t="shared" si="3"/>
        <v>2415.7613571413417</v>
      </c>
      <c r="N18" s="1">
        <f t="shared" si="4"/>
        <v>0</v>
      </c>
      <c r="O18" s="1">
        <f t="shared" si="5"/>
        <v>0</v>
      </c>
      <c r="P18" s="1">
        <f t="shared" si="6"/>
        <v>0</v>
      </c>
      <c r="Q18" s="1">
        <f t="shared" si="7"/>
        <v>0</v>
      </c>
      <c r="R18" s="1">
        <f t="shared" si="8"/>
        <v>0</v>
      </c>
      <c r="S18" s="1">
        <f t="shared" si="9"/>
        <v>0</v>
      </c>
      <c r="T18" s="1">
        <f t="shared" si="10"/>
        <v>0</v>
      </c>
      <c r="U18" s="1">
        <f t="shared" si="11"/>
        <v>2.777777777777778</v>
      </c>
      <c r="V18" s="1">
        <f t="shared" si="12"/>
        <v>7.716049382716052</v>
      </c>
    </row>
    <row r="19" spans="1:22" ht="12.75">
      <c r="A19" s="24">
        <f t="shared" si="13"/>
        <v>36</v>
      </c>
      <c r="B19" s="33">
        <f t="shared" si="14"/>
        <v>-373.28256423198115</v>
      </c>
      <c r="C19" s="24">
        <f t="shared" si="15"/>
        <v>1.4214235130346624</v>
      </c>
      <c r="D19" s="34">
        <f t="shared" si="16"/>
        <v>3128.1327311502255</v>
      </c>
      <c r="E19" s="24">
        <f t="shared" si="17"/>
        <v>3128.1327311502255</v>
      </c>
      <c r="F19" s="24">
        <f t="shared" si="0"/>
        <v>8341.68728306727</v>
      </c>
      <c r="G19" s="24">
        <f t="shared" si="1"/>
        <v>8341.68728306727</v>
      </c>
      <c r="H19" s="24">
        <f t="shared" si="18"/>
        <v>-75.90300867642554</v>
      </c>
      <c r="I19" s="24">
        <f t="shared" si="19"/>
        <v>0.4116457352568846</v>
      </c>
      <c r="J19" s="24">
        <f t="shared" si="20"/>
        <v>905.9105089280031</v>
      </c>
      <c r="K19" s="24">
        <f t="shared" si="21"/>
        <v>905.9105089280031</v>
      </c>
      <c r="L19" s="24">
        <f t="shared" si="2"/>
        <v>2415.7613571413417</v>
      </c>
      <c r="M19" s="24">
        <f t="shared" si="3"/>
        <v>2415.7613571413417</v>
      </c>
      <c r="N19" s="1">
        <f t="shared" si="4"/>
        <v>0</v>
      </c>
      <c r="O19" s="1">
        <f t="shared" si="5"/>
        <v>0</v>
      </c>
      <c r="P19" s="1">
        <f t="shared" si="6"/>
        <v>0</v>
      </c>
      <c r="Q19" s="1">
        <f t="shared" si="7"/>
        <v>0</v>
      </c>
      <c r="R19" s="1">
        <f t="shared" si="8"/>
        <v>0</v>
      </c>
      <c r="S19" s="1">
        <f t="shared" si="9"/>
        <v>0</v>
      </c>
      <c r="T19" s="1">
        <f t="shared" si="10"/>
        <v>0</v>
      </c>
      <c r="U19" s="1">
        <f t="shared" si="11"/>
        <v>1.9290123456790123</v>
      </c>
      <c r="V19" s="1">
        <f t="shared" si="12"/>
        <v>3.721088629782045</v>
      </c>
    </row>
    <row r="20" spans="1:22" ht="12.75">
      <c r="A20" s="24">
        <f t="shared" si="13"/>
        <v>42</v>
      </c>
      <c r="B20" s="33">
        <f t="shared" si="14"/>
        <v>-364.0433113972559</v>
      </c>
      <c r="C20" s="24">
        <f t="shared" si="15"/>
        <v>1.6583274318737726</v>
      </c>
      <c r="D20" s="34">
        <f t="shared" si="16"/>
        <v>3128.1327311502255</v>
      </c>
      <c r="E20" s="24">
        <f t="shared" si="17"/>
        <v>3128.1327311502255</v>
      </c>
      <c r="F20" s="24">
        <f t="shared" si="0"/>
        <v>8341.68728306727</v>
      </c>
      <c r="G20" s="24">
        <f t="shared" si="1"/>
        <v>8341.68728306727</v>
      </c>
      <c r="H20" s="24">
        <f t="shared" si="18"/>
        <v>-73.22731139725579</v>
      </c>
      <c r="I20" s="24">
        <f t="shared" si="19"/>
        <v>0.4802533577996987</v>
      </c>
      <c r="J20" s="24">
        <f t="shared" si="20"/>
        <v>905.9105089280031</v>
      </c>
      <c r="K20" s="24">
        <f t="shared" si="21"/>
        <v>905.9105089280031</v>
      </c>
      <c r="L20" s="24">
        <f t="shared" si="2"/>
        <v>2415.7613571413417</v>
      </c>
      <c r="M20" s="24">
        <f t="shared" si="3"/>
        <v>2415.7613571413417</v>
      </c>
      <c r="N20" s="1">
        <f t="shared" si="4"/>
        <v>0</v>
      </c>
      <c r="O20" s="1">
        <f t="shared" si="5"/>
        <v>0</v>
      </c>
      <c r="P20" s="1">
        <f t="shared" si="6"/>
        <v>0</v>
      </c>
      <c r="Q20" s="1">
        <f t="shared" si="7"/>
        <v>0</v>
      </c>
      <c r="R20" s="1">
        <f t="shared" si="8"/>
        <v>0</v>
      </c>
      <c r="S20" s="1">
        <f t="shared" si="9"/>
        <v>0</v>
      </c>
      <c r="T20" s="1">
        <f t="shared" si="10"/>
        <v>0</v>
      </c>
      <c r="U20" s="1">
        <f t="shared" si="11"/>
        <v>1.417233560090703</v>
      </c>
      <c r="V20" s="1">
        <f t="shared" si="12"/>
        <v>2.0085509638473678</v>
      </c>
    </row>
    <row r="21" spans="1:22" ht="12.75">
      <c r="A21" s="24">
        <f t="shared" si="13"/>
        <v>48</v>
      </c>
      <c r="B21" s="33">
        <f t="shared" si="14"/>
        <v>-353.3826350494959</v>
      </c>
      <c r="C21" s="24">
        <f t="shared" si="15"/>
        <v>1.8952313507128833</v>
      </c>
      <c r="D21" s="34">
        <f t="shared" si="16"/>
        <v>3128.1327311502255</v>
      </c>
      <c r="E21" s="24">
        <f t="shared" si="17"/>
        <v>3128.1327311502255</v>
      </c>
      <c r="F21" s="24">
        <f t="shared" si="0"/>
        <v>8341.68728306727</v>
      </c>
      <c r="G21" s="24">
        <f t="shared" si="1"/>
        <v>8341.68728306727</v>
      </c>
      <c r="H21" s="24">
        <f t="shared" si="18"/>
        <v>-70.13996838282915</v>
      </c>
      <c r="I21" s="24">
        <f t="shared" si="19"/>
        <v>0.5488609803425128</v>
      </c>
      <c r="J21" s="24">
        <f t="shared" si="20"/>
        <v>905.9105089280031</v>
      </c>
      <c r="K21" s="24">
        <f t="shared" si="21"/>
        <v>905.9105089280031</v>
      </c>
      <c r="L21" s="24">
        <f t="shared" si="2"/>
        <v>2415.7613571413417</v>
      </c>
      <c r="M21" s="24">
        <f t="shared" si="3"/>
        <v>2415.7613571413417</v>
      </c>
      <c r="N21" s="1">
        <f t="shared" si="4"/>
        <v>0</v>
      </c>
      <c r="O21" s="1">
        <f t="shared" si="5"/>
        <v>0</v>
      </c>
      <c r="P21" s="1">
        <f t="shared" si="6"/>
        <v>0</v>
      </c>
      <c r="Q21" s="1">
        <f t="shared" si="7"/>
        <v>0</v>
      </c>
      <c r="R21" s="1">
        <f t="shared" si="8"/>
        <v>0</v>
      </c>
      <c r="S21" s="1">
        <f t="shared" si="9"/>
        <v>0</v>
      </c>
      <c r="T21" s="1">
        <f t="shared" si="10"/>
        <v>0</v>
      </c>
      <c r="U21" s="1">
        <f t="shared" si="11"/>
        <v>1.0850694444444446</v>
      </c>
      <c r="V21" s="1">
        <f t="shared" si="12"/>
        <v>1.1773756992669757</v>
      </c>
    </row>
    <row r="22" spans="1:22" ht="12.75">
      <c r="A22" s="24">
        <f t="shared" si="13"/>
        <v>54</v>
      </c>
      <c r="B22" s="33">
        <f t="shared" si="14"/>
        <v>-341.30070362590106</v>
      </c>
      <c r="C22" s="24">
        <f t="shared" si="15"/>
        <v>2.131968069925102</v>
      </c>
      <c r="D22" s="34">
        <f t="shared" si="16"/>
        <v>3120.469045189</v>
      </c>
      <c r="E22" s="24">
        <f t="shared" si="17"/>
        <v>3125.7360959434577</v>
      </c>
      <c r="F22" s="24">
        <f t="shared" si="0"/>
        <v>8321.250787170668</v>
      </c>
      <c r="G22" s="24">
        <f t="shared" si="1"/>
        <v>8335.296255849222</v>
      </c>
      <c r="H22" s="24">
        <f t="shared" si="18"/>
        <v>-66.64114807034545</v>
      </c>
      <c r="I22" s="24">
        <f t="shared" si="19"/>
        <v>0.6173014032584353</v>
      </c>
      <c r="J22" s="24">
        <f t="shared" si="20"/>
        <v>898.2468229667776</v>
      </c>
      <c r="K22" s="24">
        <f t="shared" si="21"/>
        <v>903.5138737212357</v>
      </c>
      <c r="L22" s="24">
        <f t="shared" si="2"/>
        <v>2395.3248612447405</v>
      </c>
      <c r="M22" s="24">
        <f t="shared" si="3"/>
        <v>2409.3703299232952</v>
      </c>
      <c r="N22" s="1">
        <f t="shared" si="4"/>
        <v>1.2165709484725923E-06</v>
      </c>
      <c r="O22" s="1">
        <f t="shared" si="5"/>
        <v>6.521214601032388E-05</v>
      </c>
      <c r="P22" s="1">
        <f t="shared" si="6"/>
        <v>0.0026281501924641792</v>
      </c>
      <c r="Q22" s="1">
        <f t="shared" si="7"/>
        <v>-0.0001684371998205706</v>
      </c>
      <c r="R22" s="1">
        <f t="shared" si="8"/>
        <v>-0.00016719962689149605</v>
      </c>
      <c r="S22" s="1">
        <f t="shared" si="9"/>
        <v>-7.663685961225546</v>
      </c>
      <c r="T22" s="1">
        <f t="shared" si="10"/>
        <v>-606528</v>
      </c>
      <c r="U22" s="1">
        <f t="shared" si="11"/>
        <v>0.8573388203017833</v>
      </c>
      <c r="V22" s="1">
        <f t="shared" si="12"/>
        <v>0.7350298527964535</v>
      </c>
    </row>
    <row r="23" spans="1:22" ht="12.75">
      <c r="A23" s="24">
        <f t="shared" si="13"/>
        <v>60</v>
      </c>
      <c r="B23" s="33">
        <f t="shared" si="14"/>
        <v>-327.8033236356621</v>
      </c>
      <c r="C23" s="24">
        <f t="shared" si="15"/>
        <v>2.366555675413937</v>
      </c>
      <c r="D23" s="34">
        <f t="shared" si="16"/>
        <v>3082.839555759796</v>
      </c>
      <c r="E23" s="24">
        <f t="shared" si="17"/>
        <v>3112.6694168709073</v>
      </c>
      <c r="F23" s="24">
        <f t="shared" si="0"/>
        <v>8220.905482026123</v>
      </c>
      <c r="G23" s="24">
        <f t="shared" si="1"/>
        <v>8300.45177832242</v>
      </c>
      <c r="H23" s="24">
        <f t="shared" si="18"/>
        <v>-62.736656968995355</v>
      </c>
      <c r="I23" s="24">
        <f t="shared" si="19"/>
        <v>0.6835927124509741</v>
      </c>
      <c r="J23" s="24">
        <f t="shared" si="20"/>
        <v>860.6173335375736</v>
      </c>
      <c r="K23" s="24">
        <f t="shared" si="21"/>
        <v>890.4471946486844</v>
      </c>
      <c r="L23" s="24">
        <f t="shared" si="2"/>
        <v>2294.9795561001965</v>
      </c>
      <c r="M23" s="24">
        <f t="shared" si="3"/>
        <v>2374.5258523964917</v>
      </c>
      <c r="N23" s="1">
        <f t="shared" si="4"/>
        <v>2.9910531185371042E-05</v>
      </c>
      <c r="O23" s="1">
        <f t="shared" si="5"/>
        <v>0.0007061340442594197</v>
      </c>
      <c r="P23" s="1">
        <f t="shared" si="6"/>
        <v>0.01258143760845265</v>
      </c>
      <c r="Q23" s="1">
        <f t="shared" si="7"/>
        <v>-0.006311820790121781</v>
      </c>
      <c r="R23" s="1">
        <f t="shared" si="8"/>
        <v>-0.0024835129771668576</v>
      </c>
      <c r="S23" s="1">
        <f t="shared" si="9"/>
        <v>-45.29317539042954</v>
      </c>
      <c r="T23" s="1">
        <f t="shared" si="10"/>
        <v>-1980000</v>
      </c>
      <c r="U23" s="1">
        <f t="shared" si="11"/>
        <v>0.6944444444444445</v>
      </c>
      <c r="V23" s="1">
        <f t="shared" si="12"/>
        <v>0.48225308641975323</v>
      </c>
    </row>
    <row r="24" spans="1:22" ht="12.75">
      <c r="A24" s="24">
        <f t="shared" si="13"/>
        <v>66</v>
      </c>
      <c r="B24" s="33">
        <f t="shared" si="14"/>
        <v>-312.9119232913005</v>
      </c>
      <c r="C24" s="24">
        <f t="shared" si="15"/>
        <v>2.596212092928764</v>
      </c>
      <c r="D24" s="34">
        <f t="shared" si="16"/>
        <v>3017.601454687088</v>
      </c>
      <c r="E24" s="24">
        <f t="shared" si="17"/>
        <v>3087.785182878089</v>
      </c>
      <c r="F24" s="24">
        <f t="shared" si="0"/>
        <v>8046.9372124989</v>
      </c>
      <c r="G24" s="24">
        <f t="shared" si="1"/>
        <v>8234.093821008237</v>
      </c>
      <c r="H24" s="24">
        <f t="shared" si="18"/>
        <v>-58.44792329130049</v>
      </c>
      <c r="I24" s="24">
        <f t="shared" si="19"/>
        <v>0.7449528336695049</v>
      </c>
      <c r="J24" s="24">
        <f t="shared" si="20"/>
        <v>795.3792324648654</v>
      </c>
      <c r="K24" s="24">
        <f t="shared" si="21"/>
        <v>865.5629606558664</v>
      </c>
      <c r="L24" s="24">
        <f t="shared" si="2"/>
        <v>2121.0112865729743</v>
      </c>
      <c r="M24" s="24">
        <f t="shared" si="3"/>
        <v>2308.16789508231</v>
      </c>
      <c r="N24" s="1">
        <f t="shared" si="4"/>
        <v>0.00012900845876796796</v>
      </c>
      <c r="O24" s="1">
        <f t="shared" si="5"/>
        <v>0.0020787428668933294</v>
      </c>
      <c r="P24" s="1">
        <f t="shared" si="6"/>
        <v>0.025374489546174855</v>
      </c>
      <c r="Q24" s="1">
        <f t="shared" si="7"/>
        <v>-0.039858363292545884</v>
      </c>
      <c r="R24" s="1">
        <f t="shared" si="8"/>
        <v>-0.009731014301450097</v>
      </c>
      <c r="S24" s="1">
        <f t="shared" si="9"/>
        <v>-110.53127646313767</v>
      </c>
      <c r="T24" s="1">
        <f t="shared" si="10"/>
        <v>-4042368</v>
      </c>
      <c r="U24" s="1">
        <f t="shared" si="11"/>
        <v>0.573921028466483</v>
      </c>
      <c r="V24" s="1">
        <f t="shared" si="12"/>
        <v>0.32938534691602556</v>
      </c>
    </row>
    <row r="25" spans="1:22" ht="12.75">
      <c r="A25" s="24">
        <f t="shared" si="13"/>
        <v>72</v>
      </c>
      <c r="B25" s="33">
        <f t="shared" si="14"/>
        <v>-296.6634815429535</v>
      </c>
      <c r="C25" s="24">
        <f t="shared" si="15"/>
        <v>2.818525400627828</v>
      </c>
      <c r="D25" s="34">
        <f t="shared" si="16"/>
        <v>2927.666289705786</v>
      </c>
      <c r="E25" s="24">
        <f t="shared" si="17"/>
        <v>3050.9961932551682</v>
      </c>
      <c r="F25" s="24">
        <f t="shared" si="0"/>
        <v>7807.110105882095</v>
      </c>
      <c r="G25" s="24">
        <f t="shared" si="1"/>
        <v>8135.989848680449</v>
      </c>
      <c r="H25" s="24">
        <f t="shared" si="18"/>
        <v>-53.8119259873979</v>
      </c>
      <c r="I25" s="24">
        <f t="shared" si="19"/>
        <v>0.7989698450722724</v>
      </c>
      <c r="J25" s="24">
        <f t="shared" si="20"/>
        <v>705.4440674835635</v>
      </c>
      <c r="K25" s="24">
        <f t="shared" si="21"/>
        <v>828.7739710329463</v>
      </c>
      <c r="L25" s="24">
        <f t="shared" si="2"/>
        <v>1881.1841799561694</v>
      </c>
      <c r="M25" s="24">
        <f t="shared" si="3"/>
        <v>2210.0639227545234</v>
      </c>
      <c r="N25" s="1">
        <f t="shared" si="4"/>
        <v>0.0003148855803316794</v>
      </c>
      <c r="O25" s="1">
        <f t="shared" si="5"/>
        <v>0.004001930797544427</v>
      </c>
      <c r="P25" s="1">
        <f t="shared" si="6"/>
        <v>0.03867022404406628</v>
      </c>
      <c r="Q25" s="1">
        <f t="shared" si="7"/>
        <v>-0.1377870148441194</v>
      </c>
      <c r="R25" s="1">
        <f t="shared" si="8"/>
        <v>-0.02432162544149678</v>
      </c>
      <c r="S25" s="1">
        <f t="shared" si="9"/>
        <v>-200.4664414444396</v>
      </c>
      <c r="T25" s="1">
        <f t="shared" si="10"/>
        <v>-6956928</v>
      </c>
      <c r="U25" s="1">
        <f t="shared" si="11"/>
        <v>0.48225308641975306</v>
      </c>
      <c r="V25" s="1">
        <f t="shared" si="12"/>
        <v>0.23256803936137782</v>
      </c>
    </row>
    <row r="26" spans="1:22" ht="12.75">
      <c r="A26" s="24">
        <f t="shared" si="13"/>
        <v>78</v>
      </c>
      <c r="B26" s="33">
        <f t="shared" si="14"/>
        <v>-279.1086241000256</v>
      </c>
      <c r="C26" s="24">
        <f t="shared" si="15"/>
        <v>3.031341707528149</v>
      </c>
      <c r="D26" s="34">
        <f t="shared" si="16"/>
        <v>2815.0524168170855</v>
      </c>
      <c r="E26" s="24">
        <f t="shared" si="17"/>
        <v>3002.4289322674467</v>
      </c>
      <c r="F26" s="24">
        <f t="shared" si="0"/>
        <v>7506.806444845562</v>
      </c>
      <c r="G26" s="24">
        <f t="shared" si="1"/>
        <v>8006.477152713192</v>
      </c>
      <c r="H26" s="24">
        <f t="shared" si="18"/>
        <v>-48.87929076669222</v>
      </c>
      <c r="I26" s="24">
        <f t="shared" si="19"/>
        <v>0.8434898556762972</v>
      </c>
      <c r="J26" s="24">
        <f t="shared" si="20"/>
        <v>592.8301945948632</v>
      </c>
      <c r="K26" s="24">
        <f t="shared" si="21"/>
        <v>780.2067100452246</v>
      </c>
      <c r="L26" s="24">
        <f t="shared" si="2"/>
        <v>1580.880518919635</v>
      </c>
      <c r="M26" s="24">
        <f t="shared" si="3"/>
        <v>2080.5512267872655</v>
      </c>
      <c r="N26" s="1">
        <f t="shared" si="4"/>
        <v>0.0005819168123485652</v>
      </c>
      <c r="O26" s="1">
        <f t="shared" si="5"/>
        <v>0.0062649686293424</v>
      </c>
      <c r="P26" s="1">
        <f t="shared" si="6"/>
        <v>0.051459617740489794</v>
      </c>
      <c r="Q26" s="1">
        <f t="shared" si="7"/>
        <v>-0.35072348484950056</v>
      </c>
      <c r="R26" s="1">
        <f t="shared" si="8"/>
        <v>-0.0484092373802861</v>
      </c>
      <c r="S26" s="1">
        <f t="shared" si="9"/>
        <v>-313.0803143331399</v>
      </c>
      <c r="T26" s="1">
        <f t="shared" si="10"/>
        <v>-10902528</v>
      </c>
      <c r="U26" s="1">
        <f t="shared" si="11"/>
        <v>0.4109138724523341</v>
      </c>
      <c r="V26" s="1">
        <f t="shared" si="12"/>
        <v>0.16885021057377309</v>
      </c>
    </row>
    <row r="27" spans="1:22" ht="12.75">
      <c r="A27" s="24">
        <f t="shared" si="13"/>
        <v>84</v>
      </c>
      <c r="B27" s="33">
        <f t="shared" si="14"/>
        <v>-260.3103360224269</v>
      </c>
      <c r="C27" s="24">
        <f t="shared" si="15"/>
        <v>3.232684692142313</v>
      </c>
      <c r="D27" s="34">
        <f t="shared" si="16"/>
        <v>2681.2141400730634</v>
      </c>
      <c r="E27" s="24">
        <f t="shared" si="17"/>
        <v>2942.2963141093446</v>
      </c>
      <c r="F27" s="24">
        <f t="shared" si="0"/>
        <v>7149.904373528169</v>
      </c>
      <c r="G27" s="24">
        <f t="shared" si="1"/>
        <v>7846.123504291586</v>
      </c>
      <c r="H27" s="24">
        <f t="shared" si="18"/>
        <v>-43.71300268909348</v>
      </c>
      <c r="I27" s="24">
        <f t="shared" si="19"/>
        <v>0.8765365439941651</v>
      </c>
      <c r="J27" s="24">
        <f t="shared" si="20"/>
        <v>458.99191785084116</v>
      </c>
      <c r="K27" s="24">
        <f t="shared" si="21"/>
        <v>720.0740918871223</v>
      </c>
      <c r="L27" s="24">
        <f t="shared" si="2"/>
        <v>1223.978447602243</v>
      </c>
      <c r="M27" s="24">
        <f t="shared" si="3"/>
        <v>1920.1975783656594</v>
      </c>
      <c r="N27" s="1">
        <f t="shared" si="4"/>
        <v>0.0009148670445063567</v>
      </c>
      <c r="O27" s="1">
        <f t="shared" si="5"/>
        <v>0.008700849372800065</v>
      </c>
      <c r="P27" s="1">
        <f t="shared" si="6"/>
        <v>0.06333880259030072</v>
      </c>
      <c r="Q27" s="1">
        <f t="shared" si="7"/>
        <v>-0.7416528332186996</v>
      </c>
      <c r="R27" s="1">
        <f t="shared" si="8"/>
        <v>-0.08397017160523224</v>
      </c>
      <c r="S27" s="1">
        <f t="shared" si="9"/>
        <v>-446.9185910771619</v>
      </c>
      <c r="T27" s="1">
        <f t="shared" si="10"/>
        <v>-16073568</v>
      </c>
      <c r="U27" s="1">
        <f t="shared" si="11"/>
        <v>0.3543083900226757</v>
      </c>
      <c r="V27" s="1">
        <f t="shared" si="12"/>
        <v>0.12553443524046048</v>
      </c>
    </row>
    <row r="28" spans="1:22" ht="12.75">
      <c r="A28" s="24">
        <f t="shared" si="13"/>
        <v>90</v>
      </c>
      <c r="B28" s="33">
        <f t="shared" si="14"/>
        <v>-240.3430595297111</v>
      </c>
      <c r="C28" s="24">
        <f t="shared" si="15"/>
        <v>3.4207048852668027</v>
      </c>
      <c r="D28" s="34">
        <f t="shared" si="16"/>
        <v>2527.233260591757</v>
      </c>
      <c r="E28" s="24">
        <f t="shared" si="17"/>
        <v>2870.838198863361</v>
      </c>
      <c r="F28" s="24">
        <f t="shared" si="0"/>
        <v>6739.288694911352</v>
      </c>
      <c r="G28" s="24">
        <f t="shared" si="1"/>
        <v>7655.568530302296</v>
      </c>
      <c r="H28" s="24">
        <f t="shared" si="18"/>
        <v>-38.38750397415547</v>
      </c>
      <c r="I28" s="24">
        <f t="shared" si="19"/>
        <v>0.8962604408223587</v>
      </c>
      <c r="J28" s="24">
        <f t="shared" si="20"/>
        <v>305.0110383695343</v>
      </c>
      <c r="K28" s="24">
        <f t="shared" si="21"/>
        <v>648.6159766411391</v>
      </c>
      <c r="L28" s="24">
        <f t="shared" si="2"/>
        <v>813.3627689854247</v>
      </c>
      <c r="M28" s="24">
        <f t="shared" si="3"/>
        <v>1729.6426043763709</v>
      </c>
      <c r="N28" s="1">
        <f t="shared" si="4"/>
        <v>0.0012964614919847711</v>
      </c>
      <c r="O28" s="1">
        <f t="shared" si="5"/>
        <v>0.011192348863481506</v>
      </c>
      <c r="P28" s="1">
        <f t="shared" si="6"/>
        <v>0.07418511982203319</v>
      </c>
      <c r="Q28" s="1">
        <f t="shared" si="7"/>
        <v>-1.3850172795055247</v>
      </c>
      <c r="R28" s="1">
        <f t="shared" si="8"/>
        <v>-0.13285389731985275</v>
      </c>
      <c r="S28" s="1">
        <f t="shared" si="9"/>
        <v>-600.8994705584688</v>
      </c>
      <c r="T28" s="1">
        <f t="shared" si="10"/>
        <v>-22680000</v>
      </c>
      <c r="U28" s="1">
        <f t="shared" si="11"/>
        <v>0.308641975308642</v>
      </c>
      <c r="V28" s="1">
        <f t="shared" si="12"/>
        <v>0.09525986892242039</v>
      </c>
    </row>
    <row r="29" spans="1:22" ht="12.75">
      <c r="A29" s="24">
        <f t="shared" si="13"/>
        <v>96</v>
      </c>
      <c r="B29" s="33">
        <f t="shared" si="14"/>
        <v>-219.29203958330157</v>
      </c>
      <c r="C29" s="24">
        <f t="shared" si="15"/>
        <v>3.59364631945688</v>
      </c>
      <c r="D29" s="34">
        <f t="shared" si="16"/>
        <v>2353.936189521462</v>
      </c>
      <c r="E29" s="24">
        <f t="shared" si="17"/>
        <v>2788.29363526799</v>
      </c>
      <c r="F29" s="24">
        <f t="shared" si="0"/>
        <v>6277.163172057231</v>
      </c>
      <c r="G29" s="24">
        <f t="shared" si="1"/>
        <v>7435.449694047973</v>
      </c>
      <c r="H29" s="24">
        <f t="shared" si="18"/>
        <v>-32.9880395833015</v>
      </c>
      <c r="I29" s="24">
        <f t="shared" si="19"/>
        <v>0.9009055787161393</v>
      </c>
      <c r="J29" s="24">
        <f t="shared" si="20"/>
        <v>131.71396729923958</v>
      </c>
      <c r="K29" s="24">
        <f t="shared" si="21"/>
        <v>566.0714130457674</v>
      </c>
      <c r="L29" s="24">
        <f t="shared" si="2"/>
        <v>351.23724613130554</v>
      </c>
      <c r="M29" s="24">
        <f t="shared" si="3"/>
        <v>1509.5237681220465</v>
      </c>
      <c r="N29" s="1">
        <f t="shared" si="4"/>
        <v>0.0017108645075213785</v>
      </c>
      <c r="O29" s="1">
        <f t="shared" si="5"/>
        <v>0.013662243223913025</v>
      </c>
      <c r="P29" s="1">
        <f t="shared" si="6"/>
        <v>0.08400570113159327</v>
      </c>
      <c r="Q29" s="1">
        <f t="shared" si="7"/>
        <v>-2.366061785133263</v>
      </c>
      <c r="R29" s="1">
        <f t="shared" si="8"/>
        <v>-0.19681638196888634</v>
      </c>
      <c r="S29" s="1">
        <f t="shared" si="9"/>
        <v>-774.1965416287635</v>
      </c>
      <c r="T29" s="1">
        <f t="shared" si="10"/>
        <v>-30947328</v>
      </c>
      <c r="U29" s="1">
        <f t="shared" si="11"/>
        <v>0.27126736111111116</v>
      </c>
      <c r="V29" s="1">
        <f t="shared" si="12"/>
        <v>0.07358598120418598</v>
      </c>
    </row>
    <row r="30" spans="1:22" ht="12.75">
      <c r="A30" s="24">
        <f t="shared" si="13"/>
        <v>102</v>
      </c>
      <c r="B30" s="33">
        <f t="shared" si="14"/>
        <v>-197.25283522628658</v>
      </c>
      <c r="C30" s="24">
        <f t="shared" si="15"/>
        <v>3.749823797959483</v>
      </c>
      <c r="D30" s="34">
        <f t="shared" si="16"/>
        <v>2161.968598317079</v>
      </c>
      <c r="E30" s="24">
        <f t="shared" si="17"/>
        <v>2694.8884291513737</v>
      </c>
      <c r="F30" s="24">
        <f t="shared" si="0"/>
        <v>5765.24959551221</v>
      </c>
      <c r="G30" s="24">
        <f t="shared" si="1"/>
        <v>7186.369144403663</v>
      </c>
      <c r="H30" s="24">
        <f t="shared" si="18"/>
        <v>-27.61016855961985</v>
      </c>
      <c r="I30" s="24">
        <f t="shared" si="19"/>
        <v>0.8887867609224451</v>
      </c>
      <c r="J30" s="24">
        <f t="shared" si="20"/>
        <v>-60.25362390514351</v>
      </c>
      <c r="K30" s="24">
        <f t="shared" si="21"/>
        <v>472.66620692915086</v>
      </c>
      <c r="L30" s="24">
        <f t="shared" si="2"/>
        <v>-160.67633041371604</v>
      </c>
      <c r="M30" s="24">
        <f t="shared" si="3"/>
        <v>1260.4432184777356</v>
      </c>
      <c r="N30" s="1">
        <f t="shared" si="4"/>
        <v>0.0021448911728008356</v>
      </c>
      <c r="O30" s="1">
        <f t="shared" si="5"/>
        <v>0.016062160185775963</v>
      </c>
      <c r="P30" s="1">
        <f t="shared" si="6"/>
        <v>0.09286468020310905</v>
      </c>
      <c r="Q30" s="1">
        <f t="shared" si="7"/>
        <v>-3.7803453931902036</v>
      </c>
      <c r="R30" s="1">
        <f t="shared" si="8"/>
        <v>-0.27754282230539434</v>
      </c>
      <c r="S30" s="1">
        <f t="shared" si="9"/>
        <v>-966.1641328331466</v>
      </c>
      <c r="T30" s="1">
        <f t="shared" si="10"/>
        <v>-41116608</v>
      </c>
      <c r="U30" s="1">
        <f t="shared" si="11"/>
        <v>0.24029219530949633</v>
      </c>
      <c r="V30" s="1">
        <f t="shared" si="12"/>
        <v>0.05774033912665713</v>
      </c>
    </row>
    <row r="31" spans="1:22" ht="12.75">
      <c r="A31" s="24">
        <f t="shared" si="13"/>
        <v>108</v>
      </c>
      <c r="B31" s="33">
        <f t="shared" si="14"/>
        <v>-174.33094558495077</v>
      </c>
      <c r="C31" s="24">
        <f t="shared" si="15"/>
        <v>3.887606918319288</v>
      </c>
      <c r="D31" s="34">
        <f t="shared" si="16"/>
        <v>1951.8447285483778</v>
      </c>
      <c r="E31" s="24">
        <f t="shared" si="17"/>
        <v>2590.8302412369917</v>
      </c>
      <c r="F31" s="24">
        <f t="shared" si="0"/>
        <v>5204.919276129007</v>
      </c>
      <c r="G31" s="24">
        <f t="shared" si="1"/>
        <v>6908.880643298644</v>
      </c>
      <c r="H31" s="24">
        <f t="shared" si="18"/>
        <v>-22.359390029395172</v>
      </c>
      <c r="I31" s="24">
        <f t="shared" si="19"/>
        <v>0.8582735849859546</v>
      </c>
      <c r="J31" s="24">
        <f t="shared" si="20"/>
        <v>-270.3774936738446</v>
      </c>
      <c r="K31" s="24">
        <f t="shared" si="21"/>
        <v>368.60801901476987</v>
      </c>
      <c r="L31" s="24">
        <f t="shared" si="2"/>
        <v>-721.0066497969189</v>
      </c>
      <c r="M31" s="24">
        <f t="shared" si="3"/>
        <v>982.9547173727195</v>
      </c>
      <c r="N31" s="1">
        <f t="shared" si="4"/>
        <v>0.002588148586062631</v>
      </c>
      <c r="O31" s="1">
        <f t="shared" si="5"/>
        <v>0.01836355999416285</v>
      </c>
      <c r="P31" s="1">
        <f t="shared" si="6"/>
        <v>0.10084773684858091</v>
      </c>
      <c r="Q31" s="1">
        <f t="shared" si="7"/>
        <v>-5.733367229961004</v>
      </c>
      <c r="R31" s="1">
        <f t="shared" si="8"/>
        <v>-0.376663620784699</v>
      </c>
      <c r="S31" s="1">
        <f t="shared" si="9"/>
        <v>-1176.2880026018477</v>
      </c>
      <c r="T31" s="1">
        <f t="shared" si="10"/>
        <v>-53444448</v>
      </c>
      <c r="U31" s="1">
        <f t="shared" si="11"/>
        <v>0.21433470507544583</v>
      </c>
      <c r="V31" s="1">
        <f t="shared" si="12"/>
        <v>0.045939365799778344</v>
      </c>
    </row>
    <row r="32" spans="1:22" ht="12.75">
      <c r="A32" s="24">
        <f t="shared" si="13"/>
        <v>114</v>
      </c>
      <c r="B32" s="33">
        <f t="shared" si="14"/>
        <v>-150.64151750184476</v>
      </c>
      <c r="C32" s="24">
        <f t="shared" si="15"/>
        <v>4.0054085410010485</v>
      </c>
      <c r="D32" s="34">
        <f t="shared" si="16"/>
        <v>1723.980981056926</v>
      </c>
      <c r="E32" s="24">
        <f t="shared" si="17"/>
        <v>2476.3073830267626</v>
      </c>
      <c r="F32" s="24">
        <f t="shared" si="0"/>
        <v>4597.282616151803</v>
      </c>
      <c r="G32" s="24">
        <f t="shared" si="1"/>
        <v>6603.486354738034</v>
      </c>
      <c r="H32" s="24">
        <f t="shared" si="18"/>
        <v>-17.35085083517802</v>
      </c>
      <c r="I32" s="24">
        <f t="shared" si="19"/>
        <v>0.8077789113714191</v>
      </c>
      <c r="J32" s="24">
        <f t="shared" si="20"/>
        <v>-498.2412411652963</v>
      </c>
      <c r="K32" s="24">
        <f t="shared" si="21"/>
        <v>254.08516080454064</v>
      </c>
      <c r="L32" s="24">
        <f t="shared" si="2"/>
        <v>-1328.6433097741235</v>
      </c>
      <c r="M32" s="24">
        <f t="shared" si="3"/>
        <v>677.5604288121083</v>
      </c>
      <c r="N32" s="1">
        <f t="shared" si="4"/>
        <v>0.003032741458177342</v>
      </c>
      <c r="O32" s="1">
        <f t="shared" si="5"/>
        <v>0.0205511713461958</v>
      </c>
      <c r="P32" s="1">
        <f t="shared" si="6"/>
        <v>0.10804491767415353</v>
      </c>
      <c r="Q32" s="1">
        <f t="shared" si="7"/>
        <v>-8.340274137996229</v>
      </c>
      <c r="R32" s="1">
        <f t="shared" si="8"/>
        <v>-0.49576591694204875</v>
      </c>
      <c r="S32" s="1">
        <f t="shared" si="9"/>
        <v>-1404.1517500932994</v>
      </c>
      <c r="T32" s="1">
        <f t="shared" si="10"/>
        <v>-68203008</v>
      </c>
      <c r="U32" s="1">
        <f t="shared" si="11"/>
        <v>0.1923668821175746</v>
      </c>
      <c r="V32" s="1">
        <f t="shared" si="12"/>
        <v>0.037005017335636846</v>
      </c>
    </row>
    <row r="33" spans="1:22" ht="12.75">
      <c r="A33" s="24">
        <f t="shared" si="13"/>
        <v>120</v>
      </c>
      <c r="B33" s="33">
        <f t="shared" si="14"/>
        <v>-126.30911275473294</v>
      </c>
      <c r="C33" s="24">
        <f t="shared" si="15"/>
        <v>4.101676271061013</v>
      </c>
      <c r="D33" s="34">
        <f t="shared" si="16"/>
        <v>1478.7194180029182</v>
      </c>
      <c r="E33" s="24">
        <f t="shared" si="17"/>
        <v>2351.4893832806965</v>
      </c>
      <c r="F33" s="24">
        <f t="shared" si="0"/>
        <v>3943.2517813411155</v>
      </c>
      <c r="G33" s="24">
        <f t="shared" si="1"/>
        <v>6270.638355415191</v>
      </c>
      <c r="H33" s="24">
        <f t="shared" si="18"/>
        <v>-12.709112754732894</v>
      </c>
      <c r="I33" s="24">
        <f t="shared" si="19"/>
        <v>0.7357503451350867</v>
      </c>
      <c r="J33" s="24">
        <f t="shared" si="20"/>
        <v>-743.5028042193042</v>
      </c>
      <c r="K33" s="24">
        <f t="shared" si="21"/>
        <v>129.26716105847368</v>
      </c>
      <c r="L33" s="24">
        <f t="shared" si="2"/>
        <v>-1982.6741445848108</v>
      </c>
      <c r="M33" s="24">
        <f t="shared" si="3"/>
        <v>344.7124294892631</v>
      </c>
      <c r="N33" s="1">
        <f t="shared" si="4"/>
        <v>0.0034728465296035085</v>
      </c>
      <c r="O33" s="1">
        <f t="shared" si="5"/>
        <v>0.02261842382240982</v>
      </c>
      <c r="P33" s="1">
        <f t="shared" si="6"/>
        <v>0.11454259119078522</v>
      </c>
      <c r="Q33" s="1">
        <f t="shared" si="7"/>
        <v>-11.72562789506035</v>
      </c>
      <c r="R33" s="1">
        <f t="shared" si="8"/>
        <v>-0.6364021057211952</v>
      </c>
      <c r="S33" s="1">
        <f t="shared" si="9"/>
        <v>-1649.4133131473072</v>
      </c>
      <c r="T33" s="1">
        <f t="shared" si="10"/>
        <v>-85680000</v>
      </c>
      <c r="U33" s="1">
        <f t="shared" si="11"/>
        <v>0.17361111111111113</v>
      </c>
      <c r="V33" s="1">
        <f t="shared" si="12"/>
        <v>0.030140817901234577</v>
      </c>
    </row>
    <row r="34" spans="1:22" ht="12.75">
      <c r="A34" s="24">
        <f t="shared" si="13"/>
        <v>126</v>
      </c>
      <c r="B34" s="33">
        <f t="shared" si="14"/>
        <v>-101.46751973032431</v>
      </c>
      <c r="C34" s="24">
        <f t="shared" si="15"/>
        <v>4.174886036043123</v>
      </c>
      <c r="D34" s="34">
        <f t="shared" si="16"/>
        <v>1216.344598495349</v>
      </c>
      <c r="E34" s="24">
        <f t="shared" si="17"/>
        <v>2216.528342511474</v>
      </c>
      <c r="F34" s="24">
        <f t="shared" si="0"/>
        <v>3243.585595987597</v>
      </c>
      <c r="G34" s="24">
        <f t="shared" si="1"/>
        <v>5910.742246697264</v>
      </c>
      <c r="H34" s="24">
        <f t="shared" si="18"/>
        <v>-8.567964174768697</v>
      </c>
      <c r="I34" s="24">
        <f t="shared" si="19"/>
        <v>0.6406638138209004</v>
      </c>
      <c r="J34" s="24">
        <f t="shared" si="20"/>
        <v>-1005.8776237268735</v>
      </c>
      <c r="K34" s="24">
        <f t="shared" si="21"/>
        <v>-5.693879710748433</v>
      </c>
      <c r="L34" s="24">
        <f t="shared" si="2"/>
        <v>-2682.3403299383294</v>
      </c>
      <c r="M34" s="24">
        <f t="shared" si="3"/>
        <v>-15.18367922866249</v>
      </c>
      <c r="N34" s="1">
        <f t="shared" si="4"/>
        <v>0.0039042893722084186</v>
      </c>
      <c r="O34" s="1">
        <f t="shared" si="5"/>
        <v>0.024564338450540908</v>
      </c>
      <c r="P34" s="1">
        <f t="shared" si="6"/>
        <v>0.12042001339473901</v>
      </c>
      <c r="Q34" s="1">
        <f t="shared" si="7"/>
        <v>-16.023216887862283</v>
      </c>
      <c r="R34" s="1">
        <f t="shared" si="8"/>
        <v>-0.8000962595781955</v>
      </c>
      <c r="S34" s="1">
        <f t="shared" si="9"/>
        <v>-1911.7881326548766</v>
      </c>
      <c r="T34" s="1">
        <f t="shared" si="10"/>
        <v>-106178688</v>
      </c>
      <c r="U34" s="1">
        <f t="shared" si="11"/>
        <v>0.15747039556563364</v>
      </c>
      <c r="V34" s="1">
        <f t="shared" si="12"/>
        <v>0.02479692547959713</v>
      </c>
    </row>
    <row r="35" spans="1:22" ht="12.75">
      <c r="A35" s="24">
        <f t="shared" si="13"/>
        <v>132</v>
      </c>
      <c r="B35" s="33">
        <f t="shared" si="14"/>
        <v>-76.25959890874056</v>
      </c>
      <c r="C35" s="24">
        <f t="shared" si="15"/>
        <v>4.223537156204889</v>
      </c>
      <c r="D35" s="34">
        <f t="shared" si="16"/>
        <v>937.095892085169</v>
      </c>
      <c r="E35" s="24">
        <f t="shared" si="17"/>
        <v>2071.5605741329186</v>
      </c>
      <c r="F35" s="24">
        <f t="shared" si="0"/>
        <v>2498.922378893784</v>
      </c>
      <c r="G35" s="24">
        <f t="shared" si="1"/>
        <v>5524.161531021116</v>
      </c>
      <c r="H35" s="24">
        <f t="shared" si="18"/>
        <v>-5.070265575407159</v>
      </c>
      <c r="I35" s="24">
        <f t="shared" si="19"/>
        <v>0.5210186376863709</v>
      </c>
      <c r="J35" s="24">
        <f t="shared" si="20"/>
        <v>-1285.1263301370534</v>
      </c>
      <c r="K35" s="24">
        <f t="shared" si="21"/>
        <v>-150.6616480893033</v>
      </c>
      <c r="L35" s="24">
        <f t="shared" si="2"/>
        <v>-3427.0035470321423</v>
      </c>
      <c r="M35" s="24">
        <f t="shared" si="3"/>
        <v>-401.7643949048088</v>
      </c>
      <c r="N35" s="1">
        <f t="shared" si="4"/>
        <v>0.004324174232116243</v>
      </c>
      <c r="O35" s="1">
        <f t="shared" si="5"/>
        <v>0.02639143632929509</v>
      </c>
      <c r="P35" s="1">
        <f t="shared" si="6"/>
        <v>0.12574821160841693</v>
      </c>
      <c r="Q35" s="1">
        <f t="shared" si="7"/>
        <v>-21.37590159652377</v>
      </c>
      <c r="R35" s="1">
        <f t="shared" si="8"/>
        <v>-0.9883490582555391</v>
      </c>
      <c r="S35" s="1">
        <f t="shared" si="9"/>
        <v>-2191.0368390650565</v>
      </c>
      <c r="T35" s="1">
        <f t="shared" si="10"/>
        <v>-130017888</v>
      </c>
      <c r="U35" s="1">
        <f t="shared" si="11"/>
        <v>0.14348025711662074</v>
      </c>
      <c r="V35" s="1">
        <f t="shared" si="12"/>
        <v>0.020586584182251597</v>
      </c>
    </row>
    <row r="36" spans="1:22" ht="12.75">
      <c r="A36" s="24">
        <f t="shared" si="13"/>
        <v>138</v>
      </c>
      <c r="B36" s="33">
        <f t="shared" si="14"/>
        <v>-50.83715450588873</v>
      </c>
      <c r="C36" s="24">
        <f t="shared" si="15"/>
        <v>4.246148499142844</v>
      </c>
      <c r="D36" s="34">
        <f t="shared" si="16"/>
        <v>641.1766527771365</v>
      </c>
      <c r="E36" s="24">
        <f t="shared" si="17"/>
        <v>1916.7082805864202</v>
      </c>
      <c r="F36" s="24">
        <f t="shared" si="0"/>
        <v>1709.8044074056972</v>
      </c>
      <c r="G36" s="24">
        <f t="shared" si="1"/>
        <v>5111.2220815637875</v>
      </c>
      <c r="H36" s="24">
        <f t="shared" si="18"/>
        <v>-2.36782117255537</v>
      </c>
      <c r="I36" s="24">
        <f t="shared" si="19"/>
        <v>0.3753336843280295</v>
      </c>
      <c r="J36" s="24">
        <f t="shared" si="20"/>
        <v>-1581.045569445086</v>
      </c>
      <c r="K36" s="24">
        <f t="shared" si="21"/>
        <v>-305.513941635802</v>
      </c>
      <c r="L36" s="24">
        <f t="shared" si="2"/>
        <v>-4216.121518520229</v>
      </c>
      <c r="M36" s="24">
        <f t="shared" si="3"/>
        <v>-814.7038443621386</v>
      </c>
      <c r="N36" s="1">
        <f t="shared" si="4"/>
        <v>0.004730579627297168</v>
      </c>
      <c r="O36" s="1">
        <f t="shared" si="5"/>
        <v>0.028104343386079124</v>
      </c>
      <c r="P36" s="1">
        <f t="shared" si="6"/>
        <v>0.13059000621576816</v>
      </c>
      <c r="Q36" s="1">
        <f t="shared" si="7"/>
        <v>-27.935486236951864</v>
      </c>
      <c r="R36" s="1">
        <f t="shared" si="8"/>
        <v>-1.2026416341566946</v>
      </c>
      <c r="S36" s="1">
        <f t="shared" si="9"/>
        <v>-2486.956078373089</v>
      </c>
      <c r="T36" s="1">
        <f t="shared" si="10"/>
        <v>-157531968</v>
      </c>
      <c r="U36" s="1">
        <f t="shared" si="11"/>
        <v>0.13127494223902542</v>
      </c>
      <c r="V36" s="1">
        <f t="shared" si="12"/>
        <v>0.01723311045985946</v>
      </c>
    </row>
    <row r="37" spans="1:22" ht="12.75">
      <c r="A37" s="24">
        <f t="shared" si="13"/>
        <v>144</v>
      </c>
      <c r="B37" s="33">
        <f t="shared" si="14"/>
        <v>-25.36082666331845</v>
      </c>
      <c r="C37" s="24">
        <f t="shared" si="15"/>
        <v>4.241255436979867</v>
      </c>
      <c r="D37" s="34">
        <f t="shared" si="16"/>
        <v>328.76116786325974</v>
      </c>
      <c r="E37" s="24">
        <f t="shared" si="17"/>
        <v>1752.0811437506059</v>
      </c>
      <c r="F37" s="24">
        <f t="shared" si="0"/>
        <v>876.6964476353593</v>
      </c>
      <c r="G37" s="24">
        <f t="shared" si="1"/>
        <v>4672.21638333495</v>
      </c>
      <c r="H37" s="24">
        <f t="shared" si="18"/>
        <v>-0.6212711077628512</v>
      </c>
      <c r="I37" s="24">
        <f t="shared" si="19"/>
        <v>0.20214432586875564</v>
      </c>
      <c r="J37" s="24">
        <f t="shared" si="20"/>
        <v>-1893.4610543589627</v>
      </c>
      <c r="K37" s="24">
        <f t="shared" si="21"/>
        <v>-470.1410784716164</v>
      </c>
      <c r="L37" s="24">
        <f t="shared" si="2"/>
        <v>-5049.229478290567</v>
      </c>
      <c r="M37" s="24">
        <f t="shared" si="3"/>
        <v>-1253.7095425909772</v>
      </c>
      <c r="N37" s="1">
        <f t="shared" si="4"/>
        <v>0.005122316439884915</v>
      </c>
      <c r="O37" s="1">
        <f t="shared" si="5"/>
        <v>0.02970886646264078</v>
      </c>
      <c r="P37" s="1">
        <f t="shared" si="6"/>
        <v>0.13500055764308283</v>
      </c>
      <c r="Q37" s="1">
        <f t="shared" si="7"/>
        <v>-35.86261095069614</v>
      </c>
      <c r="R37" s="1">
        <f t="shared" si="8"/>
        <v>-1.4444386151587827</v>
      </c>
      <c r="S37" s="1">
        <f t="shared" si="9"/>
        <v>-2799.3715632869657</v>
      </c>
      <c r="T37" s="1">
        <f t="shared" si="10"/>
        <v>-189070848</v>
      </c>
      <c r="U37" s="1">
        <f t="shared" si="11"/>
        <v>0.12056327160493827</v>
      </c>
      <c r="V37" s="1">
        <f t="shared" si="12"/>
        <v>0.014535502460086114</v>
      </c>
    </row>
    <row r="38" spans="1:22" ht="12.75">
      <c r="A38" s="24">
        <f t="shared" si="13"/>
        <v>150</v>
      </c>
      <c r="B38" s="33">
        <f t="shared" si="14"/>
        <v>0</v>
      </c>
      <c r="C38" s="24">
        <f t="shared" si="15"/>
        <v>4.207407407407407</v>
      </c>
      <c r="D38" s="34">
        <f t="shared" si="16"/>
        <v>0</v>
      </c>
      <c r="E38" s="24">
        <f t="shared" si="17"/>
        <v>1577.7777777777776</v>
      </c>
      <c r="F38" s="24">
        <f t="shared" si="0"/>
        <v>0</v>
      </c>
      <c r="G38" s="24">
        <f t="shared" si="1"/>
        <v>4207.407407407407</v>
      </c>
      <c r="H38" s="24">
        <f t="shared" si="18"/>
        <v>0</v>
      </c>
      <c r="I38" s="24">
        <f t="shared" si="19"/>
        <v>0</v>
      </c>
      <c r="J38" s="24">
        <f t="shared" si="20"/>
        <v>-2222.2222222222226</v>
      </c>
      <c r="K38" s="24">
        <f t="shared" si="21"/>
        <v>-644.4444444444446</v>
      </c>
      <c r="L38" s="24">
        <f t="shared" si="2"/>
        <v>-5925.925925925927</v>
      </c>
      <c r="M38" s="24">
        <f t="shared" si="3"/>
        <v>-1718.518518518519</v>
      </c>
      <c r="N38" s="1">
        <f t="shared" si="4"/>
        <v>0.005498739595143451</v>
      </c>
      <c r="O38" s="1">
        <f t="shared" si="5"/>
        <v>0.031211387043169787</v>
      </c>
      <c r="P38" s="1">
        <f t="shared" si="6"/>
        <v>0.13902812138445447</v>
      </c>
      <c r="Q38" s="1">
        <f t="shared" si="7"/>
        <v>-45.32666035672698</v>
      </c>
      <c r="R38" s="1">
        <f t="shared" si="8"/>
        <v>-1.7151905635703526</v>
      </c>
      <c r="S38" s="1">
        <f t="shared" si="9"/>
        <v>-3128.1327311502255</v>
      </c>
      <c r="T38" s="1">
        <f t="shared" si="10"/>
        <v>-225000000</v>
      </c>
      <c r="U38" s="1">
        <f t="shared" si="11"/>
        <v>0.1111111111111111</v>
      </c>
      <c r="V38" s="1">
        <f t="shared" si="12"/>
        <v>0.012345679012345678</v>
      </c>
    </row>
  </sheetData>
  <mergeCells count="6">
    <mergeCell ref="J11:K11"/>
    <mergeCell ref="L11:M11"/>
    <mergeCell ref="B10:G10"/>
    <mergeCell ref="H10:M10"/>
    <mergeCell ref="F11:G11"/>
    <mergeCell ref="D11:E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25"/>
  <sheetViews>
    <sheetView workbookViewId="0" topLeftCell="A1">
      <selection activeCell="O43" sqref="O43"/>
    </sheetView>
  </sheetViews>
  <sheetFormatPr defaultColWidth="9.140625" defaultRowHeight="12.75"/>
  <cols>
    <col min="1" max="16" width="8.8515625" style="15" customWidth="1"/>
  </cols>
  <sheetData>
    <row r="1" ht="12.75">
      <c r="B1" s="15" t="s">
        <v>58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5" ht="12.75">
      <c r="B25" s="15" t="s">
        <v>53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xueen</cp:lastModifiedBy>
  <dcterms:created xsi:type="dcterms:W3CDTF">2003-12-29T18:16:21Z</dcterms:created>
  <dcterms:modified xsi:type="dcterms:W3CDTF">2004-09-29T19:54:33Z</dcterms:modified>
  <cp:category/>
  <cp:version/>
  <cp:contentType/>
  <cp:contentStatus/>
</cp:coreProperties>
</file>