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heet1" sheetId="1" r:id="rId1"/>
    <sheet name="Sheet2" sheetId="2" r:id="rId2"/>
    <sheet name="Sheet3" sheetId="3" r:id="rId3"/>
  </sheets>
  <definedNames>
    <definedName name="A_1">'Sheet1'!$B$66</definedName>
    <definedName name="A_2">'Sheet1'!$B$72</definedName>
    <definedName name="A_3">'Sheet1'!$B$78</definedName>
    <definedName name="Acase">'Sheet1'!$B$40</definedName>
    <definedName name="Aend">'Sheet1'!#REF!</definedName>
    <definedName name="alpha">'Sheet1'!#REF!</definedName>
    <definedName name="Aobl">'Sheet1'!$B$84</definedName>
    <definedName name="Ap">'Sheet1'!$B$28</definedName>
    <definedName name="Ap_1">'Sheet1'!$B$56</definedName>
    <definedName name="Ap_2">'Sheet1'!$B$58</definedName>
    <definedName name="Aplunger">'Sheet1'!$B$32</definedName>
    <definedName name="Astroke">'Sheet1'!#REF!</definedName>
    <definedName name="B">'Sheet1'!$B$60</definedName>
    <definedName name="B_2">'Sheet1'!$B$73</definedName>
    <definedName name="B_3">'Sheet1'!$B$79</definedName>
    <definedName name="Bcoil">'Sheet1'!$B$9</definedName>
    <definedName name="Bgap">'Sheet1'!$B$20</definedName>
    <definedName name="Bobl">'Sheet1'!$B$85</definedName>
    <definedName name="Breq">'Sheet1'!$B$60</definedName>
    <definedName name="Dcase">'Sheet1'!$B$39</definedName>
    <definedName name="Dcoil">'Sheet1'!$B$17</definedName>
    <definedName name="delta">'Sheet1'!$B$19</definedName>
    <definedName name="Dend">'Sheet1'!#REF!</definedName>
    <definedName name="Dplunger">'Sheet1'!$B$31</definedName>
    <definedName name="Dsol">'Sheet1'!$B$17</definedName>
    <definedName name="Dwire">'Sheet1'!$B$10</definedName>
    <definedName name="F">'Sheet1'!$B$21</definedName>
    <definedName name="Fmcoil">'Sheet1'!$B$9</definedName>
    <definedName name="H_1">'Sheet1'!$B$68</definedName>
    <definedName name="H_2">'Sheet1'!$B$74</definedName>
    <definedName name="H_3">'Sheet1'!$B$80</definedName>
    <definedName name="Hlm">'Sheet1'!#REF!</definedName>
    <definedName name="Hobl">'Sheet1'!$B$86</definedName>
    <definedName name="I">'Sheet1'!$B$6</definedName>
    <definedName name="Iavail">'Sheet1'!$B$53</definedName>
    <definedName name="L_1">'Sheet1'!$B$65</definedName>
    <definedName name="L_2">'Sheet1'!$B$71</definedName>
    <definedName name="L_3">'Sheet1'!$B$77</definedName>
    <definedName name="Lag1">'Sheet1'!$B$57</definedName>
    <definedName name="Lag2">'Sheet1'!$B$59</definedName>
    <definedName name="Lcase">'Sheet1'!$B$41</definedName>
    <definedName name="Lcoil">'Sheet1'!$B$11</definedName>
    <definedName name="Lcoil_end">'Sheet1'!$B$16</definedName>
    <definedName name="Lend">'Sheet1'!#REF!</definedName>
    <definedName name="Llm">'Sheet1'!$B$84</definedName>
    <definedName name="Lobl">'Sheet1'!$B$83</definedName>
    <definedName name="Lplunger">'Sheet1'!$B$33</definedName>
    <definedName name="Lstroke">'Sheet1'!#REF!</definedName>
    <definedName name="Lwire">'Sheet1'!$B$12</definedName>
    <definedName name="M">'Sheet1'!#REF!</definedName>
    <definedName name="MMF_1">'Sheet1'!$B$69</definedName>
    <definedName name="MMF_2">'Sheet1'!$B$75</definedName>
    <definedName name="MMF_3">'Sheet1'!$B$81</definedName>
    <definedName name="MMFag">'Sheet1'!$B$61</definedName>
    <definedName name="MMFlm">'Sheet1'!$B$85</definedName>
    <definedName name="MMFobl">'Sheet1'!$B$87</definedName>
    <definedName name="MMFtotal">'Sheet1'!$B$52</definedName>
    <definedName name="mu0">'Sheet1'!$B$43</definedName>
    <definedName name="mup">'Sheet1'!$B$34</definedName>
    <definedName name="nlayers">'Sheet1'!$B$8</definedName>
    <definedName name="Nturns">'Sheet1'!$B$7</definedName>
    <definedName name="phi">'Sheet1'!$B$62</definedName>
    <definedName name="_xlnm.Print_Area" localSheetId="0">'Sheet1'!$A$1:$B$45</definedName>
    <definedName name="Rcase">'Sheet1'!$B$42</definedName>
    <definedName name="Rend">'Sheet1'!#REF!</definedName>
    <definedName name="rp">'Sheet1'!$B$27</definedName>
    <definedName name="Rplunger">'Sheet1'!$B$35</definedName>
    <definedName name="Rradgap">'Sheet1'!$B$29</definedName>
    <definedName name="Rstroke">'Sheet1'!$B$37</definedName>
    <definedName name="Rtotal">'Sheet1'!$B$23</definedName>
    <definedName name="Rwire">'Sheet1'!$B$14</definedName>
  </definedNames>
  <calcPr fullCalcOnLoad="1"/>
</workbook>
</file>

<file path=xl/sharedStrings.xml><?xml version="1.0" encoding="utf-8"?>
<sst xmlns="http://schemas.openxmlformats.org/spreadsheetml/2006/main" count="41" uniqueCount="40">
  <si>
    <t>Permeativity of free space, mu0 (H/m)</t>
  </si>
  <si>
    <r>
      <t xml:space="preserve">Enters numbers in </t>
    </r>
    <r>
      <rPr>
        <b/>
        <sz val="9"/>
        <rFont val="Times New Roman"/>
        <family val="1"/>
      </rPr>
      <t>BOLD,</t>
    </r>
    <r>
      <rPr>
        <sz val="9"/>
        <rFont val="Times New Roman"/>
        <family val="1"/>
      </rPr>
      <t xml:space="preserve"> Results in </t>
    </r>
    <r>
      <rPr>
        <b/>
        <sz val="9"/>
        <color indexed="10"/>
        <rFont val="Times New Roman"/>
        <family val="1"/>
      </rPr>
      <t>RED</t>
    </r>
  </si>
  <si>
    <t>To estimate pulling force of a solenoid plunger</t>
  </si>
  <si>
    <t>wire diameter, dwire (mm)</t>
  </si>
  <si>
    <t>Length of coil, Lcoil (mm)</t>
  </si>
  <si>
    <t>Number of turns, Nturns</t>
  </si>
  <si>
    <t>number of layers, nlayers</t>
  </si>
  <si>
    <t>Total length of wire, Lwire (mm)</t>
  </si>
  <si>
    <t>Radial air gap (plunger to coil radial clearance)</t>
  </si>
  <si>
    <t>Plunger to coil radial clearance, rp (mm)</t>
  </si>
  <si>
    <t>Surface area, Ap (mm^2)</t>
  </si>
  <si>
    <t>Reluctance across air gap, Rradgap (At/Wb)</t>
  </si>
  <si>
    <t>Plunger</t>
  </si>
  <si>
    <t>Diameter, Dplunger (mm)</t>
  </si>
  <si>
    <t>Inside diameter, Dcoil (mm)</t>
  </si>
  <si>
    <t>Plunger axial displacement, delta (mm)</t>
  </si>
  <si>
    <t>Effective length, Lplunger (mm)</t>
  </si>
  <si>
    <t>Reluctance through plunger, Rplunger (At/Wb)</t>
  </si>
  <si>
    <t>From B-H curve, plunger permeativity, mup (H/m)</t>
  </si>
  <si>
    <t>Area, Aplunger (mm^2)</t>
  </si>
  <si>
    <t>Plunger end gap due to initial displacement of plunger</t>
  </si>
  <si>
    <t>Casing (surrounding the coil)</t>
  </si>
  <si>
    <t>Approximate area, Acase (mm^2)</t>
  </si>
  <si>
    <t>Reluctance through case, Rcase (At/Wb)</t>
  </si>
  <si>
    <t>Reluctance through plunger end, Rstroke (At/Wb)</t>
  </si>
  <si>
    <t>Resulting force F (N)</t>
  </si>
  <si>
    <t>Coil</t>
  </si>
  <si>
    <t>Total reluctance through magnetic circuit, Rtotal</t>
  </si>
  <si>
    <t>Diamter, Dcase (mm) (suggest 1.5*(Dcoil+nlayers*2*Dwire))</t>
  </si>
  <si>
    <t>Magnetomotive force, Fmcoil (ampere-turns)</t>
  </si>
  <si>
    <t>Magnetic circuit path elements:</t>
  </si>
  <si>
    <t>Solenoid_force.xls</t>
  </si>
  <si>
    <t>Approximate length (includes end-of-case effect), Lcase (mm)</t>
  </si>
  <si>
    <t>Current, i (amps)</t>
  </si>
  <si>
    <r>
      <t xml:space="preserve">Coil material (assumed copper, see below) resistance </t>
    </r>
    <r>
      <rPr>
        <sz val="9"/>
        <rFont val="Symbol"/>
        <family val="1"/>
      </rPr>
      <t>mW</t>
    </r>
    <r>
      <rPr>
        <sz val="9"/>
        <rFont val="Times New Roman"/>
        <family val="1"/>
      </rPr>
      <t>mm</t>
    </r>
  </si>
  <si>
    <t>Power dissipated as heat (Watts)</t>
  </si>
  <si>
    <r>
      <t xml:space="preserve">Wire resistance, Rwire (Ohms </t>
    </r>
    <r>
      <rPr>
        <sz val="9"/>
        <rFont val="Symbol"/>
        <family val="1"/>
      </rPr>
      <t>W</t>
    </r>
    <r>
      <rPr>
        <sz val="9"/>
        <rFont val="Times New Roman"/>
        <family val="1"/>
      </rPr>
      <t>)</t>
    </r>
  </si>
  <si>
    <t>Distance coil end to case bottom (&gt;delta max), Lcoil_end, (mm)</t>
  </si>
  <si>
    <t>Magnetic flux density across plunger end gap, Bgap (tesla)</t>
  </si>
  <si>
    <t>By Alex Slocum &amp; Jeff Lang, Last modified 6/22/03 by Alex Slocum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</si>
</sst>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E+00"/>
    <numFmt numFmtId="175" formatCode="0.000E+00"/>
    <numFmt numFmtId="176" formatCode="_(* #,##0.0_);_(* \(#,##0.0\);_(* &quot;-&quot;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11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indent="2"/>
    </xf>
    <xf numFmtId="2" fontId="4" fillId="0" borderId="1" xfId="0" applyNumberFormat="1" applyFont="1" applyBorder="1" applyAlignment="1">
      <alignment/>
    </xf>
    <xf numFmtId="177" fontId="3" fillId="0" borderId="0" xfId="15" applyNumberFormat="1" applyFont="1" applyAlignment="1">
      <alignment/>
    </xf>
    <xf numFmtId="17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5"/>
          <c:y val="0"/>
          <c:w val="0.70725"/>
          <c:h val="0.8895"/>
        </c:manualLayout>
      </c:layout>
      <c:scatterChart>
        <c:scatterStyle val="smooth"/>
        <c:varyColors val="0"/>
        <c:ser>
          <c:idx val="0"/>
          <c:order val="0"/>
          <c:tx>
            <c:v>Mild steel sheet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8"/>
              <c:pt idx="0">
                <c:v>0</c:v>
              </c:pt>
              <c:pt idx="1">
                <c:v>200</c:v>
              </c:pt>
              <c:pt idx="2">
                <c:v>400</c:v>
              </c:pt>
              <c:pt idx="3">
                <c:v>600</c:v>
              </c:pt>
              <c:pt idx="4">
                <c:v>800</c:v>
              </c:pt>
              <c:pt idx="5">
                <c:v>1200</c:v>
              </c:pt>
              <c:pt idx="6">
                <c:v>1600</c:v>
              </c:pt>
              <c:pt idx="7">
                <c:v>2000</c:v>
              </c:pt>
              <c:pt idx="8">
                <c:v>2400</c:v>
              </c:pt>
              <c:pt idx="9">
                <c:v>2800</c:v>
              </c:pt>
              <c:pt idx="10">
                <c:v>3200</c:v>
              </c:pt>
              <c:pt idx="11">
                <c:v>3600</c:v>
              </c:pt>
              <c:pt idx="12">
                <c:v>4000</c:v>
              </c:pt>
              <c:pt idx="13">
                <c:v>4400</c:v>
              </c:pt>
              <c:pt idx="14">
                <c:v>4800</c:v>
              </c:pt>
              <c:pt idx="15">
                <c:v>5200</c:v>
              </c:pt>
              <c:pt idx="16">
                <c:v>5600</c:v>
              </c:pt>
              <c:pt idx="17">
                <c:v>6000</c:v>
              </c:pt>
            </c:numLit>
          </c:xVal>
          <c:yVal>
            <c:numLit>
              <c:ptCount val="18"/>
              <c:pt idx="0">
                <c:v>0</c:v>
              </c:pt>
              <c:pt idx="1">
                <c:v>0.75</c:v>
              </c:pt>
              <c:pt idx="2">
                <c:v>1.05</c:v>
              </c:pt>
              <c:pt idx="3">
                <c:v>1.2</c:v>
              </c:pt>
              <c:pt idx="4">
                <c:v>1.31</c:v>
              </c:pt>
              <c:pt idx="5">
                <c:v>1.43</c:v>
              </c:pt>
              <c:pt idx="6">
                <c:v>1.505</c:v>
              </c:pt>
              <c:pt idx="7">
                <c:v>1.55</c:v>
              </c:pt>
              <c:pt idx="8">
                <c:v>1.59</c:v>
              </c:pt>
              <c:pt idx="9">
                <c:v>1.625</c:v>
              </c:pt>
              <c:pt idx="10">
                <c:v>1.645</c:v>
              </c:pt>
              <c:pt idx="11">
                <c:v>1.67</c:v>
              </c:pt>
              <c:pt idx="12">
                <c:v>1.69</c:v>
              </c:pt>
              <c:pt idx="13">
                <c:v>1.71</c:v>
              </c:pt>
              <c:pt idx="14">
                <c:v>1.73</c:v>
              </c:pt>
              <c:pt idx="15">
                <c:v>1.745</c:v>
              </c:pt>
              <c:pt idx="16">
                <c:v>1.755</c:v>
              </c:pt>
              <c:pt idx="17">
                <c:v>1.765</c:v>
              </c:pt>
            </c:numLit>
          </c:yVal>
          <c:smooth val="1"/>
        </c:ser>
        <c:ser>
          <c:idx val="1"/>
          <c:order val="1"/>
          <c:tx>
            <c:v>Cast steel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8"/>
              <c:pt idx="0">
                <c:v>0</c:v>
              </c:pt>
              <c:pt idx="1">
                <c:v>200</c:v>
              </c:pt>
              <c:pt idx="2">
                <c:v>400</c:v>
              </c:pt>
              <c:pt idx="3">
                <c:v>600</c:v>
              </c:pt>
              <c:pt idx="4">
                <c:v>800</c:v>
              </c:pt>
              <c:pt idx="5">
                <c:v>1200</c:v>
              </c:pt>
              <c:pt idx="6">
                <c:v>1600</c:v>
              </c:pt>
              <c:pt idx="7">
                <c:v>2000</c:v>
              </c:pt>
              <c:pt idx="8">
                <c:v>2400</c:v>
              </c:pt>
              <c:pt idx="9">
                <c:v>2800</c:v>
              </c:pt>
              <c:pt idx="10">
                <c:v>3200</c:v>
              </c:pt>
              <c:pt idx="11">
                <c:v>3600</c:v>
              </c:pt>
              <c:pt idx="12">
                <c:v>4000</c:v>
              </c:pt>
              <c:pt idx="13">
                <c:v>4400</c:v>
              </c:pt>
              <c:pt idx="14">
                <c:v>4800</c:v>
              </c:pt>
              <c:pt idx="15">
                <c:v>5200</c:v>
              </c:pt>
              <c:pt idx="16">
                <c:v>5600</c:v>
              </c:pt>
              <c:pt idx="17">
                <c:v>6000</c:v>
              </c:pt>
            </c:numLit>
          </c:xVal>
          <c:yVal>
            <c:numLit>
              <c:ptCount val="18"/>
              <c:pt idx="0">
                <c:v>0</c:v>
              </c:pt>
              <c:pt idx="1">
                <c:v>0.4</c:v>
              </c:pt>
              <c:pt idx="2">
                <c:v>0.73</c:v>
              </c:pt>
              <c:pt idx="3">
                <c:v>0.91</c:v>
              </c:pt>
              <c:pt idx="4">
                <c:v>1.045</c:v>
              </c:pt>
              <c:pt idx="5">
                <c:v>1.2</c:v>
              </c:pt>
              <c:pt idx="6">
                <c:v>1.315</c:v>
              </c:pt>
              <c:pt idx="7">
                <c:v>1.385</c:v>
              </c:pt>
              <c:pt idx="8">
                <c:v>1.44</c:v>
              </c:pt>
              <c:pt idx="9">
                <c:v>1.48</c:v>
              </c:pt>
              <c:pt idx="10">
                <c:v>1.525</c:v>
              </c:pt>
              <c:pt idx="11">
                <c:v>1.56</c:v>
              </c:pt>
              <c:pt idx="12">
                <c:v>1.585</c:v>
              </c:pt>
              <c:pt idx="13">
                <c:v>1.61</c:v>
              </c:pt>
              <c:pt idx="14">
                <c:v>1.635</c:v>
              </c:pt>
              <c:pt idx="15">
                <c:v>1.65</c:v>
              </c:pt>
              <c:pt idx="16">
                <c:v>1.67</c:v>
              </c:pt>
              <c:pt idx="17">
                <c:v>1.68</c:v>
              </c:pt>
            </c:numLit>
          </c:yVal>
          <c:smooth val="1"/>
        </c:ser>
        <c:ser>
          <c:idx val="2"/>
          <c:order val="2"/>
          <c:tx>
            <c:v>Cast iron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8"/>
              <c:pt idx="0">
                <c:v>0</c:v>
              </c:pt>
              <c:pt idx="1">
                <c:v>200</c:v>
              </c:pt>
              <c:pt idx="2">
                <c:v>400</c:v>
              </c:pt>
              <c:pt idx="3">
                <c:v>600</c:v>
              </c:pt>
              <c:pt idx="4">
                <c:v>800</c:v>
              </c:pt>
              <c:pt idx="5">
                <c:v>1200</c:v>
              </c:pt>
              <c:pt idx="6">
                <c:v>1600</c:v>
              </c:pt>
              <c:pt idx="7">
                <c:v>2000</c:v>
              </c:pt>
              <c:pt idx="8">
                <c:v>2400</c:v>
              </c:pt>
              <c:pt idx="9">
                <c:v>2800</c:v>
              </c:pt>
              <c:pt idx="10">
                <c:v>3200</c:v>
              </c:pt>
              <c:pt idx="11">
                <c:v>3600</c:v>
              </c:pt>
              <c:pt idx="12">
                <c:v>4000</c:v>
              </c:pt>
              <c:pt idx="13">
                <c:v>4400</c:v>
              </c:pt>
              <c:pt idx="14">
                <c:v>4800</c:v>
              </c:pt>
              <c:pt idx="15">
                <c:v>5200</c:v>
              </c:pt>
              <c:pt idx="16">
                <c:v>5600</c:v>
              </c:pt>
              <c:pt idx="17">
                <c:v>6000</c:v>
              </c:pt>
            </c:numLit>
          </c:xVal>
          <c:yVal>
            <c:numLit>
              <c:ptCount val="18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0.26</c:v>
              </c:pt>
              <c:pt idx="4">
                <c:v>0.315</c:v>
              </c:pt>
              <c:pt idx="5">
                <c:v>0.395</c:v>
              </c:pt>
              <c:pt idx="6">
                <c:v>0.455</c:v>
              </c:pt>
              <c:pt idx="7">
                <c:v>0.515</c:v>
              </c:pt>
              <c:pt idx="8">
                <c:v>0.565</c:v>
              </c:pt>
              <c:pt idx="9">
                <c:v>0.6</c:v>
              </c:pt>
              <c:pt idx="10">
                <c:v>0.64</c:v>
              </c:pt>
              <c:pt idx="11">
                <c:v>0.68</c:v>
              </c:pt>
              <c:pt idx="12">
                <c:v>0.72</c:v>
              </c:pt>
              <c:pt idx="13">
                <c:v>0.755</c:v>
              </c:pt>
              <c:pt idx="14">
                <c:v>0.785</c:v>
              </c:pt>
              <c:pt idx="15">
                <c:v>0.815</c:v>
              </c:pt>
              <c:pt idx="16">
                <c:v>0.835</c:v>
              </c:pt>
              <c:pt idx="17">
                <c:v>0.86</c:v>
              </c:pt>
            </c:numLit>
          </c:yVal>
          <c:smooth val="1"/>
        </c:ser>
        <c:axId val="7575380"/>
        <c:axId val="1069557"/>
      </c:scatterChart>
      <c:valAx>
        <c:axId val="7575380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Magnetic field intensity H (At/m = ampere-turns/meter)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69557"/>
        <c:crosses val="autoZero"/>
        <c:crossBetween val="midCat"/>
        <c:dispUnits/>
        <c:majorUnit val="400"/>
      </c:valAx>
      <c:valAx>
        <c:axId val="1069557"/>
        <c:scaling>
          <c:orientation val="minMax"/>
          <c:max val="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Magnetic induction B (flux density) (T = tesla)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575380"/>
        <c:crosses val="autoZero"/>
        <c:crossBetween val="midCat"/>
        <c:dispUnits/>
        <c:majorUnit val="0.1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60325"/>
          <c:y val="0.25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7</xdr:row>
      <xdr:rowOff>76200</xdr:rowOff>
    </xdr:from>
    <xdr:to>
      <xdr:col>16</xdr:col>
      <xdr:colOff>0</xdr:colOff>
      <xdr:row>38</xdr:row>
      <xdr:rowOff>57150</xdr:rowOff>
    </xdr:to>
    <xdr:graphicFrame>
      <xdr:nvGraphicFramePr>
        <xdr:cNvPr id="1" name="Chart 17"/>
        <xdr:cNvGraphicFramePr/>
      </xdr:nvGraphicFramePr>
      <xdr:xfrm>
        <a:off x="4476750" y="1152525"/>
        <a:ext cx="7839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tabSelected="1" zoomScale="125" zoomScaleNormal="125" workbookViewId="0" topLeftCell="A1">
      <selection activeCell="D4" sqref="D4"/>
    </sheetView>
  </sheetViews>
  <sheetFormatPr defaultColWidth="9.140625" defaultRowHeight="12.75"/>
  <cols>
    <col min="1" max="1" width="45.421875" style="5" customWidth="1"/>
    <col min="2" max="2" width="8.00390625" style="5" customWidth="1"/>
    <col min="3" max="3" width="10.140625" style="5" customWidth="1"/>
    <col min="4" max="4" width="10.7109375" style="5" bestFit="1" customWidth="1"/>
    <col min="5" max="5" width="9.140625" style="5" customWidth="1"/>
    <col min="6" max="6" width="9.8515625" style="5" bestFit="1" customWidth="1"/>
    <col min="7" max="16384" width="9.140625" style="5" customWidth="1"/>
  </cols>
  <sheetData>
    <row r="1" spans="1:4" ht="12">
      <c r="A1" s="16" t="s">
        <v>31</v>
      </c>
      <c r="B1" s="16"/>
      <c r="C1" s="1"/>
      <c r="D1" s="1"/>
    </row>
    <row r="2" spans="1:4" ht="12">
      <c r="A2" s="15" t="s">
        <v>2</v>
      </c>
      <c r="B2" s="15"/>
      <c r="C2" s="1"/>
      <c r="D2" s="1"/>
    </row>
    <row r="3" spans="1:4" ht="12">
      <c r="A3" s="15" t="s">
        <v>39</v>
      </c>
      <c r="B3" s="15"/>
      <c r="C3" s="1"/>
      <c r="D3" s="1"/>
    </row>
    <row r="4" spans="1:4" ht="12.75" thickBot="1">
      <c r="A4" s="19" t="s">
        <v>1</v>
      </c>
      <c r="B4" s="19"/>
      <c r="C4" s="3"/>
      <c r="D4" s="3"/>
    </row>
    <row r="5" spans="1:2" ht="12">
      <c r="A5" s="17" t="s">
        <v>26</v>
      </c>
      <c r="B5" s="18"/>
    </row>
    <row r="6" spans="1:6" ht="12">
      <c r="A6" s="8" t="s">
        <v>33</v>
      </c>
      <c r="B6" s="2">
        <v>2</v>
      </c>
      <c r="F6" s="13"/>
    </row>
    <row r="7" spans="1:2" ht="12">
      <c r="A7" s="8" t="s">
        <v>5</v>
      </c>
      <c r="B7" s="2">
        <v>200</v>
      </c>
    </row>
    <row r="8" spans="1:2" ht="12">
      <c r="A8" s="8" t="s">
        <v>6</v>
      </c>
      <c r="B8" s="2">
        <v>1</v>
      </c>
    </row>
    <row r="9" spans="1:2" ht="12">
      <c r="A9" s="8" t="s">
        <v>29</v>
      </c>
      <c r="B9" s="10">
        <f>I*Nturns*nlayers</f>
        <v>400</v>
      </c>
    </row>
    <row r="10" spans="1:2" ht="12">
      <c r="A10" s="8" t="s">
        <v>3</v>
      </c>
      <c r="B10" s="2">
        <v>0.25</v>
      </c>
    </row>
    <row r="11" spans="1:2" ht="12">
      <c r="A11" s="8" t="s">
        <v>4</v>
      </c>
      <c r="B11" s="6">
        <f>Nturns*Dwire</f>
        <v>50</v>
      </c>
    </row>
    <row r="12" spans="1:2" ht="12">
      <c r="A12" s="8" t="s">
        <v>7</v>
      </c>
      <c r="B12" s="10">
        <f>PI()*(Dsol+nlayers*Dwire)*Nturns</f>
        <v>9707.52129959246</v>
      </c>
    </row>
    <row r="13" spans="1:2" ht="12">
      <c r="A13" s="8" t="s">
        <v>34</v>
      </c>
      <c r="B13" s="2">
        <v>17</v>
      </c>
    </row>
    <row r="14" spans="1:2" ht="12">
      <c r="A14" s="8" t="s">
        <v>36</v>
      </c>
      <c r="B14" s="12">
        <f>B13*Lwire/((PI()*Dwire^2)/4)*0.000001</f>
        <v>3.3619199999999996</v>
      </c>
    </row>
    <row r="15" spans="1:2" ht="12">
      <c r="A15" s="8" t="s">
        <v>35</v>
      </c>
      <c r="B15" s="14">
        <f>I^2*Rwire</f>
        <v>13.447679999999998</v>
      </c>
    </row>
    <row r="16" spans="1:2" ht="12">
      <c r="A16" s="8" t="s">
        <v>37</v>
      </c>
      <c r="B16" s="2">
        <v>5</v>
      </c>
    </row>
    <row r="17" spans="1:2" ht="12">
      <c r="A17" s="8" t="s">
        <v>14</v>
      </c>
      <c r="B17" s="6">
        <f>Dplunger+2*rp</f>
        <v>15.2</v>
      </c>
    </row>
    <row r="18" ht="12">
      <c r="A18" s="5" t="s">
        <v>12</v>
      </c>
    </row>
    <row r="19" spans="1:2" ht="12">
      <c r="A19" s="8" t="s">
        <v>15</v>
      </c>
      <c r="B19" s="2">
        <v>1</v>
      </c>
    </row>
    <row r="20" spans="1:2" ht="12">
      <c r="A20" s="8" t="s">
        <v>38</v>
      </c>
      <c r="B20" s="12">
        <f>(Fmcoil/Rtotal)/(Aplunger/1000000)</f>
        <v>0.4820661145714857</v>
      </c>
    </row>
    <row r="21" spans="1:2" ht="12">
      <c r="A21" s="8" t="s">
        <v>25</v>
      </c>
      <c r="B21" s="12">
        <f>Bgap^2*(Aplunger/1000000)/(2*mu0)</f>
        <v>16.339762885644053</v>
      </c>
    </row>
    <row r="22" spans="1:2" ht="12">
      <c r="A22" s="4" t="s">
        <v>30</v>
      </c>
      <c r="B22" s="4"/>
    </row>
    <row r="23" spans="1:2" ht="12">
      <c r="A23" s="9" t="s">
        <v>27</v>
      </c>
      <c r="B23" s="10">
        <f>Rradgap+Rplunger+Rstroke+Rcase</f>
        <v>4695490.7221183805</v>
      </c>
    </row>
    <row r="26" spans="1:2" ht="12">
      <c r="A26" s="8" t="s">
        <v>8</v>
      </c>
      <c r="B26" s="4"/>
    </row>
    <row r="27" spans="1:2" ht="12">
      <c r="A27" s="11" t="s">
        <v>9</v>
      </c>
      <c r="B27" s="2">
        <v>0.1</v>
      </c>
    </row>
    <row r="28" spans="1:2" ht="12">
      <c r="A28" s="11" t="s">
        <v>10</v>
      </c>
      <c r="B28" s="10">
        <f>PI()*(Dcoil-rp)*(Lcoil-delta)</f>
        <v>2324.464404391088</v>
      </c>
    </row>
    <row r="29" spans="1:2" ht="12">
      <c r="A29" s="11" t="s">
        <v>11</v>
      </c>
      <c r="B29" s="10">
        <f>rp/(mu0*Ap/1000)</f>
        <v>34234.755927266444</v>
      </c>
    </row>
    <row r="30" spans="1:2" ht="12">
      <c r="A30" s="8" t="s">
        <v>12</v>
      </c>
      <c r="B30" s="6"/>
    </row>
    <row r="31" spans="1:2" ht="12">
      <c r="A31" s="11" t="s">
        <v>13</v>
      </c>
      <c r="B31" s="2">
        <v>15</v>
      </c>
    </row>
    <row r="32" spans="1:2" ht="12">
      <c r="A32" s="11" t="s">
        <v>19</v>
      </c>
      <c r="B32" s="10">
        <f>PI()*Dplunger^2/4</f>
        <v>176.71458676442586</v>
      </c>
    </row>
    <row r="33" spans="1:2" ht="12.75">
      <c r="A33" s="11" t="s">
        <v>16</v>
      </c>
      <c r="B33" s="6">
        <f>Lcoil/2+Lcoil_end-delta</f>
        <v>29</v>
      </c>
    </row>
    <row r="34" spans="1:2" ht="12.75">
      <c r="A34" s="11" t="s">
        <v>18</v>
      </c>
      <c r="B34" s="6">
        <f>0.75/200</f>
        <v>0.00375</v>
      </c>
    </row>
    <row r="35" spans="1:2" ht="12.75">
      <c r="A35" s="11" t="s">
        <v>17</v>
      </c>
      <c r="B35" s="10">
        <f>Lplunger/(mup*Aplunger/1000)</f>
        <v>43761.7147227493</v>
      </c>
    </row>
    <row r="36" spans="1:2" ht="12.75">
      <c r="A36" s="8" t="s">
        <v>20</v>
      </c>
      <c r="B36" s="12"/>
    </row>
    <row r="37" spans="1:2" ht="12.75">
      <c r="A37" s="11" t="s">
        <v>24</v>
      </c>
      <c r="B37" s="10">
        <f>delta/(mu0*Aplunger/1000)</f>
        <v>4503163.717437235</v>
      </c>
    </row>
    <row r="38" spans="1:2" ht="12">
      <c r="A38" s="8" t="s">
        <v>21</v>
      </c>
      <c r="B38" s="4"/>
    </row>
    <row r="39" spans="1:2" ht="12">
      <c r="A39" s="11" t="s">
        <v>28</v>
      </c>
      <c r="B39" s="6">
        <f>1.5*(Dcoil+nlayers*2*Dwire)</f>
        <v>23.549999999999997</v>
      </c>
    </row>
    <row r="40" spans="1:2" ht="12">
      <c r="A40" s="11" t="s">
        <v>22</v>
      </c>
      <c r="B40" s="12">
        <f>(Dcase^2-(Dcoil+nlayers*2*Dwire)^2)/4</f>
        <v>77.02812499999996</v>
      </c>
    </row>
    <row r="41" spans="1:2" ht="12">
      <c r="A41" s="11" t="s">
        <v>32</v>
      </c>
      <c r="B41" s="10">
        <f>Lcoil/2+Dcase/2-Dplunger/4</f>
        <v>33.025</v>
      </c>
    </row>
    <row r="42" spans="1:2" ht="12">
      <c r="A42" s="11" t="s">
        <v>23</v>
      </c>
      <c r="B42" s="10">
        <f>Lcase/(mup*Acase/1000)</f>
        <v>114330.53403113046</v>
      </c>
    </row>
    <row r="43" spans="1:2" ht="12">
      <c r="A43" s="4" t="s">
        <v>0</v>
      </c>
      <c r="B43" s="7">
        <f>4*PI()*10^(-7)</f>
        <v>1.2566370614359173E-06</v>
      </c>
    </row>
    <row r="44" spans="1:2" ht="12">
      <c r="A44" s="4"/>
      <c r="B44" s="4"/>
    </row>
    <row r="45" spans="1:2" ht="12">
      <c r="A45" s="4"/>
      <c r="B45" s="4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</sheetData>
  <mergeCells count="4">
    <mergeCell ref="A4:B4"/>
    <mergeCell ref="A1:B1"/>
    <mergeCell ref="A3:B3"/>
    <mergeCell ref="A2:B2"/>
  </mergeCells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Alexander Slocum</cp:lastModifiedBy>
  <cp:lastPrinted>2003-08-08T12:58:54Z</cp:lastPrinted>
  <dcterms:created xsi:type="dcterms:W3CDTF">2003-06-22T12:47:06Z</dcterms:created>
  <dcterms:modified xsi:type="dcterms:W3CDTF">2004-02-16T00:41:23Z</dcterms:modified>
  <cp:category/>
  <cp:version/>
  <cp:contentType/>
  <cp:contentStatus/>
</cp:coreProperties>
</file>