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780" windowHeight="13230" activeTab="0"/>
  </bookViews>
  <sheets>
    <sheet name="Sheet1" sheetId="1" r:id="rId1"/>
    <sheet name="Sheet2" sheetId="2" r:id="rId2"/>
    <sheet name="Sheet3" sheetId="3" r:id="rId3"/>
  </sheets>
  <definedNames>
    <definedName name="d">'Sheet1'!$B$12</definedName>
    <definedName name="E">'Sheet1'!$B$9</definedName>
    <definedName name="g">'Sheet1'!$B$11</definedName>
    <definedName name="Ip">'Sheet1'!$B$18</definedName>
    <definedName name="L">'Sheet1'!$B$13</definedName>
    <definedName name="n">'Sheet1'!$B$10</definedName>
    <definedName name="phimax">'Sheet1'!$B$19</definedName>
    <definedName name="phir">'Sheet1'!$B$16</definedName>
    <definedName name="sf">'Sheet1'!$B$15</definedName>
    <definedName name="sigyield">'Sheet1'!$B$14</definedName>
    <definedName name="taumax">'Sheet1'!$B$17</definedName>
  </definedNames>
  <calcPr fullCalcOnLoad="1"/>
</workbook>
</file>

<file path=xl/sharedStrings.xml><?xml version="1.0" encoding="utf-8"?>
<sst xmlns="http://schemas.openxmlformats.org/spreadsheetml/2006/main" count="40" uniqueCount="39">
  <si>
    <t>Young's Modulus, E</t>
  </si>
  <si>
    <t>Poisson ration, n</t>
  </si>
  <si>
    <t>Shear Modulus, G</t>
  </si>
  <si>
    <t>Shaft diameter, d</t>
  </si>
  <si>
    <t>Polar moment of inertia, Ip</t>
  </si>
  <si>
    <t>Shaft Length, L</t>
  </si>
  <si>
    <t>Yield Strength, sigyield</t>
  </si>
  <si>
    <t>Safety factor, sf</t>
  </si>
  <si>
    <t>Allowable shear stress, taumax</t>
  </si>
  <si>
    <t>Maximum twist angle, phimax (rad, deg)</t>
  </si>
  <si>
    <t>By Alex Slocum 3/6/99</t>
  </si>
  <si>
    <t>Enter Numbers in BOLD</t>
  </si>
  <si>
    <t>Units are inches and pounds unless noted</t>
  </si>
  <si>
    <t>(or just be consistent)</t>
  </si>
  <si>
    <t>Square diemsnion machined into end of shaft</t>
  </si>
  <si>
    <t>Torsion spring constant for square shaft</t>
  </si>
  <si>
    <t>Maximum shear stress</t>
  </si>
  <si>
    <t>Shear Stress at required angle</t>
  </si>
  <si>
    <t>Required twist angle, phir</t>
  </si>
  <si>
    <t>Stress ratio actual/allowed</t>
  </si>
  <si>
    <t>Maximum Torque, Gam</t>
  </si>
  <si>
    <t xml:space="preserve">Required Torque </t>
  </si>
  <si>
    <t>Square rod only</t>
  </si>
  <si>
    <t>square</t>
  </si>
  <si>
    <t>Torsional constant</t>
  </si>
  <si>
    <t>torque required</t>
  </si>
  <si>
    <t>force on end of beam</t>
  </si>
  <si>
    <t>stress</t>
  </si>
  <si>
    <t>diameter</t>
  </si>
  <si>
    <t>bolt diameter</t>
  </si>
  <si>
    <t>pitch</t>
  </si>
  <si>
    <t>efficiency</t>
  </si>
  <si>
    <t>Torque</t>
  </si>
  <si>
    <t>Buckling torque</t>
  </si>
  <si>
    <t>Bolted friction clamp calculation</t>
  </si>
  <si>
    <t>friction coefficient</t>
  </si>
  <si>
    <t>required normal force</t>
  </si>
  <si>
    <t>Estimated shear stress in square section at ends</t>
  </si>
  <si>
    <t>Torsion_rod_spring.xls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</si>
</sst>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00"/>
    <numFmt numFmtId="169" formatCode="0.0000000"/>
    <numFmt numFmtId="170" formatCode="0.000000"/>
    <numFmt numFmtId="171" formatCode="_(* #,##0.0_);_(* \(#,##0.0\);_(* &quot;-&quot;??_);_(@_)"/>
    <numFmt numFmtId="172" formatCode="_(* #,##0_);_(* \(#,##0\);_(* &quot;-&quot;??_);_(@_)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1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72" fontId="3" fillId="0" borderId="1" xfId="15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7109375" style="2" customWidth="1"/>
    <col min="2" max="2" width="13.28125" style="2" customWidth="1"/>
    <col min="3" max="3" width="11.421875" style="2" bestFit="1" customWidth="1"/>
  </cols>
  <sheetData>
    <row r="1" ht="15">
      <c r="A1" s="1" t="s">
        <v>38</v>
      </c>
    </row>
    <row r="2" ht="15">
      <c r="A2" s="1" t="s">
        <v>10</v>
      </c>
    </row>
    <row r="3" ht="15">
      <c r="A3" s="1" t="s">
        <v>11</v>
      </c>
    </row>
    <row r="4" ht="15">
      <c r="A4" s="2" t="s">
        <v>12</v>
      </c>
    </row>
    <row r="5" ht="15">
      <c r="A5" s="2" t="s">
        <v>13</v>
      </c>
    </row>
    <row r="9" spans="1:3" ht="15">
      <c r="A9" s="3" t="s">
        <v>0</v>
      </c>
      <c r="B9" s="4">
        <v>29600000</v>
      </c>
      <c r="C9" s="3"/>
    </row>
    <row r="10" spans="1:3" ht="15">
      <c r="A10" s="3" t="s">
        <v>1</v>
      </c>
      <c r="B10" s="5">
        <v>0.29</v>
      </c>
      <c r="C10" s="3"/>
    </row>
    <row r="11" spans="1:3" ht="15">
      <c r="A11" s="3" t="s">
        <v>2</v>
      </c>
      <c r="B11" s="4">
        <f>E/(2*(1+n))</f>
        <v>11472868.217054263</v>
      </c>
      <c r="C11" s="3"/>
    </row>
    <row r="12" spans="1:3" ht="15">
      <c r="A12" s="3" t="s">
        <v>3</v>
      </c>
      <c r="B12" s="10">
        <f>9/16</f>
        <v>0.5625</v>
      </c>
      <c r="C12" s="3"/>
    </row>
    <row r="13" spans="1:3" ht="15">
      <c r="A13" s="3" t="s">
        <v>5</v>
      </c>
      <c r="B13" s="5">
        <v>34</v>
      </c>
      <c r="C13" s="3"/>
    </row>
    <row r="14" spans="1:3" ht="15">
      <c r="A14" s="3" t="s">
        <v>6</v>
      </c>
      <c r="B14" s="5">
        <v>200000</v>
      </c>
      <c r="C14" s="3"/>
    </row>
    <row r="15" spans="1:3" ht="15">
      <c r="A15" s="3" t="s">
        <v>7</v>
      </c>
      <c r="B15" s="5">
        <v>1.25</v>
      </c>
      <c r="C15" s="3"/>
    </row>
    <row r="16" spans="1:3" ht="15">
      <c r="A16" s="3" t="s">
        <v>18</v>
      </c>
      <c r="B16" s="11">
        <f>ASIN(35/60)</f>
        <v>0.622826585412003</v>
      </c>
      <c r="C16" s="12">
        <f>B16*180/PI()</f>
        <v>35.68533471265206</v>
      </c>
    </row>
    <row r="17" spans="1:3" ht="15">
      <c r="A17" s="3" t="s">
        <v>8</v>
      </c>
      <c r="B17" s="6">
        <f>sigyield/SQRT(3)/sf</f>
        <v>92376.04307034014</v>
      </c>
      <c r="C17" s="3"/>
    </row>
    <row r="18" spans="1:3" ht="15">
      <c r="A18" s="3" t="s">
        <v>4</v>
      </c>
      <c r="B18" s="9">
        <f>PI()*d^4/32</f>
        <v>0.009828562450505559</v>
      </c>
      <c r="C18" s="3"/>
    </row>
    <row r="19" spans="1:3" ht="15">
      <c r="A19" s="3" t="s">
        <v>9</v>
      </c>
      <c r="B19" s="7">
        <f>taumax*B13/((d/2)*g)</f>
        <v>0.9733605403159443</v>
      </c>
      <c r="C19" s="6">
        <f>B19*180/PI()</f>
        <v>55.76945090467702</v>
      </c>
    </row>
    <row r="20" spans="1:3" ht="15">
      <c r="A20" s="3" t="s">
        <v>20</v>
      </c>
      <c r="B20" s="6">
        <f>g*phimax*Ip/L</f>
        <v>3228.173184879748</v>
      </c>
      <c r="C20" s="8"/>
    </row>
    <row r="21" spans="1:3" ht="15">
      <c r="A21" s="3" t="s">
        <v>17</v>
      </c>
      <c r="B21" s="13">
        <f>g*phir*(d/2)/L</f>
        <v>59108.8842174524</v>
      </c>
      <c r="C21" s="3"/>
    </row>
    <row r="22" spans="1:3" ht="15">
      <c r="A22" s="3" t="s">
        <v>19</v>
      </c>
      <c r="B22" s="14">
        <f>B21/taumax</f>
        <v>0.6398724415208356</v>
      </c>
      <c r="C22" s="3"/>
    </row>
    <row r="23" spans="1:3" ht="15">
      <c r="A23" s="3" t="s">
        <v>21</v>
      </c>
      <c r="B23" s="6">
        <f>g*Ip*phir/L</f>
        <v>2065.619057461096</v>
      </c>
      <c r="C23" s="6">
        <f>B23/39.37*4.45</f>
        <v>233.47738901960574</v>
      </c>
    </row>
    <row r="24" spans="1:3" ht="15">
      <c r="A24" s="3" t="s">
        <v>33</v>
      </c>
      <c r="B24" s="6">
        <f>(2*PI()*Ip*E)/L</f>
        <v>53762.89716822118</v>
      </c>
      <c r="C24" s="3"/>
    </row>
    <row r="25" spans="1:3" ht="15">
      <c r="A25" s="3"/>
      <c r="B25" s="3"/>
      <c r="C25" s="3"/>
    </row>
    <row r="26" spans="1:3" ht="15">
      <c r="A26" s="5" t="s">
        <v>37</v>
      </c>
      <c r="B26" s="3"/>
      <c r="C26" s="3"/>
    </row>
    <row r="27" spans="1:3" ht="15">
      <c r="A27" s="3" t="s">
        <v>14</v>
      </c>
      <c r="B27" s="5">
        <v>0.375</v>
      </c>
      <c r="C27" s="5">
        <f>7/16</f>
        <v>0.4375</v>
      </c>
    </row>
    <row r="28" spans="1:4" ht="15">
      <c r="A28" s="3" t="s">
        <v>15</v>
      </c>
      <c r="B28" s="9">
        <f>2.25*(B27/2)^4</f>
        <v>0.002780914306640625</v>
      </c>
      <c r="C28" s="9">
        <f>2.25*(C27/2)^4</f>
        <v>0.005151987075805664</v>
      </c>
      <c r="D28" s="2"/>
    </row>
    <row r="29" spans="1:3" ht="15">
      <c r="A29" s="3" t="s">
        <v>16</v>
      </c>
      <c r="B29" s="13">
        <f>0.6*$B23/(B27/2)^3</f>
        <v>188017.23687468108</v>
      </c>
      <c r="C29" s="13">
        <f>0.6*$B23/(C27/2)^3</f>
        <v>118401.52526218983</v>
      </c>
    </row>
    <row r="30" spans="1:3" ht="15">
      <c r="A30" s="3"/>
      <c r="B30" s="3"/>
      <c r="C30" s="15">
        <f>SQRT(3)*C29</f>
        <v>205077.4574477627</v>
      </c>
    </row>
    <row r="31" spans="1:3" ht="15">
      <c r="A31" s="5" t="s">
        <v>22</v>
      </c>
      <c r="B31" s="3"/>
      <c r="C31" s="3"/>
    </row>
    <row r="32" spans="1:3" ht="15">
      <c r="A32" s="3" t="s">
        <v>23</v>
      </c>
      <c r="B32" s="5">
        <v>0.375</v>
      </c>
      <c r="C32" s="3"/>
    </row>
    <row r="33" spans="1:3" ht="15">
      <c r="A33" s="3" t="s">
        <v>24</v>
      </c>
      <c r="B33" s="9">
        <f>2.25*(B32/2)^4</f>
        <v>0.002780914306640625</v>
      </c>
      <c r="C33" s="3"/>
    </row>
    <row r="34" spans="1:3" ht="15">
      <c r="A34" s="3" t="s">
        <v>25</v>
      </c>
      <c r="B34" s="6">
        <f>g*B33*phir/L</f>
        <v>584.4506374040093</v>
      </c>
      <c r="C34" s="3"/>
    </row>
    <row r="35" spans="1:3" ht="15">
      <c r="A35" s="3" t="s">
        <v>26</v>
      </c>
      <c r="B35" s="12">
        <f>B34/60</f>
        <v>9.740843956733489</v>
      </c>
      <c r="C35" s="3"/>
    </row>
    <row r="36" spans="1:3" ht="15">
      <c r="A36" s="3" t="s">
        <v>27</v>
      </c>
      <c r="B36" s="13">
        <f>0.6*B34/(B32/2)^3</f>
        <v>53197.99579570716</v>
      </c>
      <c r="C36" s="3"/>
    </row>
    <row r="37" spans="1:3" ht="15">
      <c r="A37" s="3"/>
      <c r="B37" s="3"/>
      <c r="C37" s="3"/>
    </row>
    <row r="38" spans="1:3" ht="15">
      <c r="A38" s="5" t="s">
        <v>34</v>
      </c>
      <c r="B38" s="3"/>
      <c r="C38" s="3"/>
    </row>
    <row r="39" spans="1:3" ht="15">
      <c r="A39" s="3" t="s">
        <v>35</v>
      </c>
      <c r="B39" s="5">
        <v>0.2</v>
      </c>
      <c r="C39" s="3"/>
    </row>
    <row r="40" spans="1:3" ht="15">
      <c r="A40" s="3" t="s">
        <v>28</v>
      </c>
      <c r="B40" s="5">
        <f>0.875*0.375/0.5</f>
        <v>0.65625</v>
      </c>
      <c r="C40" s="3"/>
    </row>
    <row r="41" spans="1:3" ht="15">
      <c r="A41" s="3" t="s">
        <v>36</v>
      </c>
      <c r="B41" s="6">
        <f>B23/(B39*B40/2)/2</f>
        <v>15738.049961608349</v>
      </c>
      <c r="C41" s="3"/>
    </row>
    <row r="42" spans="1:3" ht="15">
      <c r="A42" s="3" t="s">
        <v>29</v>
      </c>
      <c r="B42" s="5">
        <v>0.5</v>
      </c>
      <c r="C42" s="3"/>
    </row>
    <row r="43" spans="1:3" ht="15">
      <c r="A43" s="3" t="s">
        <v>30</v>
      </c>
      <c r="B43" s="5">
        <v>13</v>
      </c>
      <c r="C43" s="3"/>
    </row>
    <row r="44" spans="1:3" ht="15">
      <c r="A44" s="3" t="s">
        <v>31</v>
      </c>
      <c r="B44" s="5">
        <v>0.3</v>
      </c>
      <c r="C44" s="3"/>
    </row>
    <row r="45" spans="1:3" ht="15">
      <c r="A45" s="3" t="s">
        <v>32</v>
      </c>
      <c r="B45" s="6">
        <f>(B41/2)/(B43*B44*2*PI())</f>
        <v>321.12672384835673</v>
      </c>
      <c r="C45" s="6">
        <f>B45/12</f>
        <v>26.760560320696396</v>
      </c>
    </row>
    <row r="46" spans="1:3" ht="15">
      <c r="A46" s="3" t="s">
        <v>27</v>
      </c>
      <c r="B46" s="13">
        <f>B45*(0.9*B42/2)/(PI()*(0.9*B42)^4/32)</f>
        <v>17947.708913030496</v>
      </c>
      <c r="C46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dcterms:created xsi:type="dcterms:W3CDTF">2000-12-05T17:36:40Z</dcterms:created>
  <dcterms:modified xsi:type="dcterms:W3CDTF">2005-09-01T22:47:31Z</dcterms:modified>
  <cp:category/>
  <cp:version/>
  <cp:contentType/>
  <cp:contentStatus/>
</cp:coreProperties>
</file>