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45" windowHeight="6810" activeTab="0"/>
  </bookViews>
  <sheets>
    <sheet name="Sheet1" sheetId="1" r:id="rId1"/>
    <sheet name="Sheet2" sheetId="2" r:id="rId2"/>
    <sheet name="Sheet3" sheetId="3" r:id="rId3"/>
  </sheets>
  <definedNames>
    <definedName name="A">'Sheet1'!$B$10</definedName>
    <definedName name="do">'Sheet1'!$B$7</definedName>
    <definedName name="dr">'Sheet1'!$B$6</definedName>
    <definedName name="E">'Sheet1'!$B$9</definedName>
    <definedName name="I">'Sheet1'!$B$11</definedName>
    <definedName name="k">'Sheet1'!$B$16</definedName>
    <definedName name="L">'Sheet1'!$B$5</definedName>
    <definedName name="linc">'Sheet1'!#REF!</definedName>
    <definedName name="rho">'Sheet1'!$B$8</definedName>
  </definedNames>
  <calcPr fullCalcOnLoad="1"/>
</workbook>
</file>

<file path=xl/sharedStrings.xml><?xml version="1.0" encoding="utf-8"?>
<sst xmlns="http://schemas.openxmlformats.org/spreadsheetml/2006/main" count="23" uniqueCount="23">
  <si>
    <t>based on diameter</t>
  </si>
  <si>
    <t>based on root diameter</t>
  </si>
  <si>
    <t>density rho (kg/m^3)</t>
  </si>
  <si>
    <t>Modulus E (M/m^2)</t>
  </si>
  <si>
    <t>Area A</t>
  </si>
  <si>
    <t>root diameter dr (m, mm)</t>
  </si>
  <si>
    <t>outer diameter do (m, mm)</t>
  </si>
  <si>
    <t>Travel length L (m, mm)</t>
  </si>
  <si>
    <t>Cantilevered</t>
  </si>
  <si>
    <t>Simply Supported</t>
  </si>
  <si>
    <t>Fixed-simple</t>
  </si>
  <si>
    <t>fixed-fixed</t>
  </si>
  <si>
    <t>Buckling load (N)</t>
  </si>
  <si>
    <t>First critical frequency (rpm)</t>
  </si>
  <si>
    <t>2nd critical frequency (rpm)</t>
  </si>
  <si>
    <t>3rd critical frequency (rpm)</t>
  </si>
  <si>
    <t>4th critical frequency (rpm)</t>
  </si>
  <si>
    <t>Shaft_Stability.xls</t>
  </si>
  <si>
    <t>for leadscrews (else enter root diameter same as outer diameter)</t>
  </si>
  <si>
    <t>To calculate critical shaft speeds (e.g., for leadscrews supported at both ends)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</si>
  <si>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</si>
  <si>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Moment of inertia I (m^4)</t>
  </si>
  <si>
    <t>By Alex Slocum, last modified 3/29/2005 by Alex Slocum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</si>
</sst>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76200</xdr:rowOff>
    </xdr:from>
    <xdr:to>
      <xdr:col>6</xdr:col>
      <xdr:colOff>152400</xdr:colOff>
      <xdr:row>33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975" t="12971" r="4559" b="18984"/>
        <a:stretch>
          <a:fillRect/>
        </a:stretch>
      </xdr:blipFill>
      <xdr:spPr>
        <a:xfrm>
          <a:off x="47625" y="3324225"/>
          <a:ext cx="7029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26.140625" style="1" customWidth="1"/>
    <col min="2" max="2" width="16.7109375" style="1" customWidth="1"/>
    <col min="3" max="3" width="18.421875" style="1" customWidth="1"/>
    <col min="4" max="5" width="16.7109375" style="1" customWidth="1"/>
    <col min="6" max="16384" width="9.140625" style="1" customWidth="1"/>
  </cols>
  <sheetData>
    <row r="1" spans="1:3" ht="12.75">
      <c r="A1" s="11" t="s">
        <v>17</v>
      </c>
      <c r="B1" s="11"/>
      <c r="C1" s="11"/>
    </row>
    <row r="2" spans="1:3" ht="12.75">
      <c r="A2" s="12" t="s">
        <v>19</v>
      </c>
      <c r="B2" s="12"/>
      <c r="C2" s="12"/>
    </row>
    <row r="3" spans="1:3" ht="12.75">
      <c r="A3" s="12" t="s">
        <v>22</v>
      </c>
      <c r="B3" s="12"/>
      <c r="C3" s="12"/>
    </row>
    <row r="4" spans="1:3" ht="13.5" thickBot="1">
      <c r="A4" s="13" t="s">
        <v>20</v>
      </c>
      <c r="B4" s="13"/>
      <c r="C4" s="13"/>
    </row>
    <row r="5" spans="1:3" ht="12.75">
      <c r="A5" s="8" t="s">
        <v>7</v>
      </c>
      <c r="B5" s="9">
        <f>C5/1000</f>
        <v>1</v>
      </c>
      <c r="C5" s="10">
        <v>1000</v>
      </c>
    </row>
    <row r="6" spans="1:4" ht="12.75">
      <c r="A6" s="2" t="s">
        <v>5</v>
      </c>
      <c r="B6" s="3">
        <f>C6/1000</f>
        <v>0.013</v>
      </c>
      <c r="C6" s="4">
        <v>13</v>
      </c>
      <c r="D6" s="1" t="s">
        <v>18</v>
      </c>
    </row>
    <row r="7" spans="1:3" ht="12.75">
      <c r="A7" s="2" t="s">
        <v>6</v>
      </c>
      <c r="B7" s="3">
        <f>C7/1000</f>
        <v>0.015</v>
      </c>
      <c r="C7" s="4">
        <v>15</v>
      </c>
    </row>
    <row r="8" spans="1:3" ht="12.75">
      <c r="A8" s="2" t="s">
        <v>2</v>
      </c>
      <c r="B8" s="4">
        <v>7900</v>
      </c>
      <c r="C8" s="2"/>
    </row>
    <row r="9" spans="1:3" ht="12.75">
      <c r="A9" s="2" t="s">
        <v>3</v>
      </c>
      <c r="B9" s="5">
        <v>200000000000</v>
      </c>
      <c r="C9" s="2"/>
    </row>
    <row r="10" spans="1:3" ht="12.75">
      <c r="A10" s="2" t="s">
        <v>4</v>
      </c>
      <c r="B10" s="3">
        <f>PI()*do^2/4</f>
        <v>0.00017671458676442585</v>
      </c>
      <c r="C10" s="2" t="s">
        <v>0</v>
      </c>
    </row>
    <row r="11" spans="1:3" ht="12.75">
      <c r="A11" s="2" t="s">
        <v>21</v>
      </c>
      <c r="B11" s="3">
        <f>PI()*dr^4/64</f>
        <v>1.4019848090496574E-09</v>
      </c>
      <c r="C11" s="2" t="s">
        <v>1</v>
      </c>
    </row>
    <row r="14" spans="1:5" ht="12.75">
      <c r="A14" s="2"/>
      <c r="B14" s="6" t="s">
        <v>8</v>
      </c>
      <c r="C14" s="6" t="s">
        <v>9</v>
      </c>
      <c r="D14" s="6" t="s">
        <v>10</v>
      </c>
      <c r="E14" s="6" t="s">
        <v>11</v>
      </c>
    </row>
    <row r="15" spans="1:5" ht="12.75">
      <c r="A15" s="2" t="s">
        <v>12</v>
      </c>
      <c r="B15" s="7">
        <f>2.47*E*I/L^2</f>
        <v>692.5804956705308</v>
      </c>
      <c r="C15" s="7">
        <f>9.87*E*I/L^2</f>
        <v>2767.5180130640233</v>
      </c>
      <c r="D15" s="7">
        <f>20.2*E*I/L^2</f>
        <v>5664.018628560616</v>
      </c>
      <c r="E15" s="7">
        <f>39.5*E*I/L^2</f>
        <v>11075.679991492294</v>
      </c>
    </row>
    <row r="16" spans="1:5" ht="12.75">
      <c r="A16" s="2" t="s">
        <v>13</v>
      </c>
      <c r="B16" s="7">
        <f>1.875^2*SQRT(E*I/(A*rho*L^4))*(60/(2*PI()))</f>
        <v>475.78509485978543</v>
      </c>
      <c r="C16" s="7">
        <f>3.142^2*SQRT(E*I/(A*rho*L^4))*(60/(2*PI()))</f>
        <v>1336.0436580156754</v>
      </c>
      <c r="D16" s="7">
        <f>3.927^2*SQRT(E*I/(A*rho*L^4))*(60/(2*PI()))</f>
        <v>2087.0367235211265</v>
      </c>
      <c r="E16" s="7">
        <f>4.73^2*SQRT(E*I/(A*rho*L^4))*(60/(2*PI()))</f>
        <v>3027.8236014331724</v>
      </c>
    </row>
    <row r="17" spans="1:5" ht="12.75">
      <c r="A17" s="2" t="s">
        <v>14</v>
      </c>
      <c r="B17" s="7">
        <f>4.694^2*SQRT(E*I/(A*rho*L^4))*(60/(2*PI()))</f>
        <v>2981.9095023974346</v>
      </c>
      <c r="C17" s="7">
        <f>6.283^2*SQRT(E*I/(A*rho*L^4))*(60/(2*PI()))</f>
        <v>5342.473884318814</v>
      </c>
      <c r="D17" s="7">
        <f>7.069^2*SQRT(E*I/(A*rho*L^4))*(60/(2*PI()))</f>
        <v>6762.76430580641</v>
      </c>
      <c r="E17" s="7">
        <f>7.853^2*SQRT(E*I/(A*rho*L^4))*(60/(2*PI()))</f>
        <v>8346.021196239893</v>
      </c>
    </row>
    <row r="18" spans="1:5" ht="12.75">
      <c r="A18" s="2" t="s">
        <v>15</v>
      </c>
      <c r="B18" s="7">
        <f>7.855^2*SQRT(E*I/(A*rho*L^4))*(60/(2*PI()))</f>
        <v>8350.272862597973</v>
      </c>
      <c r="C18" s="7">
        <f>9.425^2*SQRT(E*I/(A*rho*L^4))*(60/(2*PI()))</f>
        <v>12021.841732858034</v>
      </c>
      <c r="D18" s="7">
        <f>10.21^2*SQRT(E*I/(A*rho*L^4))*(60/(2*PI()))</f>
        <v>14107.815539789644</v>
      </c>
      <c r="E18" s="7">
        <f>10.996^2*SQRT(E*I/(A*rho*L^4))*(60/(2*PI()))</f>
        <v>16363.5584006394</v>
      </c>
    </row>
    <row r="19" spans="1:5" ht="12.75">
      <c r="A19" s="2" t="s">
        <v>16</v>
      </c>
      <c r="B19" s="7">
        <f>10.996^2*SQRT(E*I/(A*rho*L^4))*(60/(2*PI()))</f>
        <v>16363.5584006394</v>
      </c>
      <c r="C19" s="7">
        <f>12.566^2*SQRT(E*I/(A*rho*L^4))*(60/(2*PI()))</f>
        <v>21369.895537275257</v>
      </c>
      <c r="D19" s="7">
        <f>13.352^2*SQRT(E*I/(A*rho*L^4))*(60/(2*PI()))</f>
        <v>24126.867312598468</v>
      </c>
      <c r="E19" s="7">
        <f>14.137^2*SQRT(E*I/(A*rho*L^4))*(60/(2*PI()))</f>
        <v>27047.23064230272</v>
      </c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2002-05-19T23:30:45Z</dcterms:created>
  <dcterms:modified xsi:type="dcterms:W3CDTF">2005-03-29T12:18:35Z</dcterms:modified>
  <cp:category/>
  <cp:version/>
  <cp:contentType/>
  <cp:contentStatus/>
</cp:coreProperties>
</file>